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AN FELIPE SALCEDO\Dropbox\IMCY\2023\contraloria\2022\"/>
    </mc:Choice>
  </mc:AlternateContent>
  <bookViews>
    <workbookView xWindow="0" yWindow="0" windowWidth="20496" windowHeight="7908"/>
  </bookViews>
  <sheets>
    <sheet name="IMCY" sheetId="25" r:id="rId1"/>
    <sheet name="Hoja1" sheetId="26" r:id="rId2"/>
  </sheets>
  <externalReferences>
    <externalReference r:id="rId3"/>
  </externalReferences>
  <definedNames>
    <definedName name="_xlnm._FilterDatabase" localSheetId="0" hidden="1">IMCY!$A$12:$AX$111</definedName>
    <definedName name="Conceptos_MOD" localSheetId="0">[1]Gastos_Inversión_2012!#REF!</definedName>
    <definedName name="Conceptos_MOD">[1]Gastos_Inversión_2012!#REF!</definedName>
    <definedName name="ESTRATREGICOS" localSheetId="0">#REF!</definedName>
    <definedName name="ESTRATREGICOS">#REF!</definedName>
    <definedName name="MUNICIPIOS_CHIP" localSheetId="0">#REF!</definedName>
    <definedName name="MUNICIPIOS_CHIP">#REF!</definedName>
    <definedName name="SSSS" localSheetId="0">#REF!</definedName>
    <definedName name="SSSS">#REF!</definedName>
    <definedName name="XXX" localSheetId="0">#REF!</definedName>
    <definedName name="XXX">#REF!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3" i="25" l="1"/>
  <c r="U21" i="25"/>
  <c r="U25" i="25"/>
  <c r="U26" i="25"/>
  <c r="U28" i="25"/>
  <c r="U29" i="25"/>
  <c r="U47" i="25"/>
  <c r="U63" i="25"/>
  <c r="U64" i="25"/>
  <c r="U67" i="25"/>
  <c r="U69" i="25"/>
  <c r="U71" i="25"/>
  <c r="U95" i="25"/>
  <c r="U97" i="25"/>
  <c r="U107" i="25"/>
  <c r="U109" i="25"/>
  <c r="V109" i="25"/>
  <c r="AP109" i="25"/>
  <c r="AP108" i="25"/>
  <c r="AU109" i="25"/>
  <c r="AN100" i="25"/>
  <c r="AM100" i="25"/>
  <c r="AM109" i="25" s="1"/>
  <c r="AL100" i="25"/>
  <c r="AO100" i="25"/>
  <c r="AO109" i="25"/>
  <c r="AR100" i="25"/>
  <c r="AT109" i="25"/>
  <c r="AS109" i="25"/>
  <c r="AR109" i="25"/>
  <c r="AQ109" i="25"/>
  <c r="AL109" i="25"/>
  <c r="AN109" i="25"/>
  <c r="AK109" i="25"/>
  <c r="AU100" i="25"/>
  <c r="AU106" i="25"/>
  <c r="AP68" i="25"/>
  <c r="AB100" i="25" l="1"/>
  <c r="AA100" i="25"/>
  <c r="AC102" i="25"/>
  <c r="AB79" i="25"/>
  <c r="AR77" i="25" l="1"/>
  <c r="AU63" i="25"/>
  <c r="AU58" i="25"/>
  <c r="AU14" i="25"/>
  <c r="AR14" i="25"/>
  <c r="AP27" i="25" l="1"/>
  <c r="AP107" i="25"/>
  <c r="AM106" i="25"/>
  <c r="AN106" i="25"/>
  <c r="AO106" i="25"/>
  <c r="AP16" i="25"/>
  <c r="AP65" i="25"/>
  <c r="AP66" i="25"/>
  <c r="AP22" i="25"/>
  <c r="AP23" i="25"/>
  <c r="AP21" i="25"/>
  <c r="AP13" i="25"/>
  <c r="AP14" i="25"/>
  <c r="AP92" i="25"/>
  <c r="AP88" i="25"/>
  <c r="AP67" i="25"/>
  <c r="AP63" i="25"/>
  <c r="AL67" i="25"/>
  <c r="AP64" i="25"/>
  <c r="AP62" i="25"/>
  <c r="AP61" i="25"/>
  <c r="AP57" i="25"/>
  <c r="AP56" i="25"/>
  <c r="AU48" i="25"/>
  <c r="AU110" i="25" s="1"/>
  <c r="AP28" i="25"/>
  <c r="AB52" i="25" l="1"/>
  <c r="AA52" i="25"/>
  <c r="Z52" i="25"/>
  <c r="Y52" i="25"/>
  <c r="Y47" i="25"/>
  <c r="AB47" i="25"/>
  <c r="AA47" i="25"/>
  <c r="AC52" i="25" l="1"/>
  <c r="AB57" i="25"/>
  <c r="AA57" i="25"/>
  <c r="AB71" i="25" l="1"/>
  <c r="AA71" i="25"/>
  <c r="Z71" i="25"/>
  <c r="AC72" i="25"/>
  <c r="AC74" i="25"/>
  <c r="AC64" i="25"/>
  <c r="AB5" i="25" l="1"/>
  <c r="AC5" i="25" s="1"/>
  <c r="AC13" i="25" l="1"/>
  <c r="AC16" i="25"/>
  <c r="AC18" i="25"/>
  <c r="AC20" i="25"/>
  <c r="AC21" i="25"/>
  <c r="AC23" i="25"/>
  <c r="AC24" i="25"/>
  <c r="AC25" i="25"/>
  <c r="V25" i="25" s="1"/>
  <c r="AC26" i="25"/>
  <c r="V26" i="25" s="1"/>
  <c r="AC28" i="25"/>
  <c r="V28" i="25" s="1"/>
  <c r="AC29" i="25"/>
  <c r="AC30" i="25"/>
  <c r="AC31" i="25"/>
  <c r="AC32" i="25"/>
  <c r="AC33" i="25"/>
  <c r="AC34" i="25"/>
  <c r="AC35" i="25"/>
  <c r="AC36" i="25"/>
  <c r="AC37" i="25"/>
  <c r="AC38" i="25"/>
  <c r="AC39" i="25"/>
  <c r="AC40" i="25"/>
  <c r="AC41" i="25"/>
  <c r="AC42" i="25"/>
  <c r="AC43" i="25"/>
  <c r="AC44" i="25"/>
  <c r="AC45" i="25"/>
  <c r="AC46" i="25"/>
  <c r="Z47" i="25"/>
  <c r="AC47" i="25" s="1"/>
  <c r="Y57" i="25"/>
  <c r="Z57" i="25"/>
  <c r="AC63" i="25"/>
  <c r="V63" i="25" s="1"/>
  <c r="T63" i="25" s="1"/>
  <c r="V64" i="25"/>
  <c r="T64" i="25" s="1"/>
  <c r="AC67" i="25"/>
  <c r="V67" i="25" s="1"/>
  <c r="T67" i="25" s="1"/>
  <c r="AC69" i="25"/>
  <c r="AC70" i="25"/>
  <c r="Y71" i="25"/>
  <c r="AC71" i="25" s="1"/>
  <c r="Y79" i="25"/>
  <c r="Z79" i="25"/>
  <c r="AA79" i="25"/>
  <c r="AC89" i="25"/>
  <c r="AC91" i="25"/>
  <c r="AC94" i="25"/>
  <c r="AC95" i="25"/>
  <c r="V95" i="25" s="1"/>
  <c r="AC107" i="25"/>
  <c r="AL80" i="25"/>
  <c r="AC101" i="25"/>
  <c r="AC103" i="25"/>
  <c r="AC105" i="25"/>
  <c r="Z100" i="25"/>
  <c r="Y100" i="25"/>
  <c r="Z97" i="25"/>
  <c r="Y97" i="25"/>
  <c r="AC99" i="25"/>
  <c r="AC98" i="25"/>
  <c r="AC88" i="25"/>
  <c r="AC85" i="25"/>
  <c r="AC84" i="25"/>
  <c r="AC80" i="25"/>
  <c r="AC73" i="25"/>
  <c r="AC75" i="25"/>
  <c r="AC76" i="25"/>
  <c r="AC77" i="25"/>
  <c r="AC78" i="25"/>
  <c r="AL106" i="25"/>
  <c r="AP106" i="25"/>
  <c r="AK106" i="25"/>
  <c r="AP100" i="25"/>
  <c r="AP97" i="25"/>
  <c r="AP80" i="25"/>
  <c r="AK80" i="25"/>
  <c r="AP79" i="25"/>
  <c r="AL77" i="25"/>
  <c r="AP71" i="25"/>
  <c r="AP50" i="25"/>
  <c r="AP48" i="25"/>
  <c r="AP37" i="25"/>
  <c r="AP29" i="25"/>
  <c r="AP26" i="25"/>
  <c r="AP25" i="25"/>
  <c r="AA97" i="25" a="1"/>
  <c r="AA97" i="25" s="1"/>
  <c r="AB97" i="25"/>
  <c r="AC106" i="25"/>
  <c r="AC62" i="25"/>
  <c r="AC61" i="25"/>
  <c r="AC60" i="25"/>
  <c r="AC58" i="25"/>
  <c r="AC50" i="25"/>
  <c r="AC48" i="25"/>
  <c r="AC96" i="25"/>
  <c r="AC55" i="25"/>
  <c r="AC53" i="25"/>
  <c r="V21" i="25" l="1"/>
  <c r="V107" i="25"/>
  <c r="T107" i="25" s="1"/>
  <c r="AC100" i="25"/>
  <c r="V94" i="25"/>
  <c r="T94" i="25" s="1"/>
  <c r="V69" i="25"/>
  <c r="AK111" i="25"/>
  <c r="V91" i="25"/>
  <c r="T91" i="25" s="1"/>
  <c r="V29" i="25"/>
  <c r="T29" i="25" s="1"/>
  <c r="AP77" i="25"/>
  <c r="AC57" i="25"/>
  <c r="T95" i="25"/>
  <c r="T26" i="25"/>
  <c r="T25" i="25"/>
  <c r="T21" i="25"/>
  <c r="AC79" i="25"/>
  <c r="V71" i="25" s="1"/>
  <c r="T28" i="25"/>
  <c r="AC97" i="25"/>
  <c r="V97" i="25" s="1"/>
  <c r="AC14" i="25"/>
  <c r="V13" i="25" s="1"/>
  <c r="AL111" i="25" l="1"/>
  <c r="V47" i="25"/>
  <c r="T47" i="25" s="1"/>
  <c r="T69" i="25"/>
  <c r="T71" i="25"/>
  <c r="T13" i="25"/>
  <c r="T97" i="25" l="1"/>
</calcChain>
</file>

<file path=xl/comments1.xml><?xml version="1.0" encoding="utf-8"?>
<comments xmlns="http://schemas.openxmlformats.org/spreadsheetml/2006/main">
  <authors>
    <author>Windows 10</author>
    <author>Apoyo Planeacion</author>
  </authors>
  <commentList>
    <comment ref="U29" authorId="0" shapeId="0">
      <text>
        <r>
          <rPr>
            <b/>
            <sz val="9"/>
            <color indexed="81"/>
            <rFont val="Tahoma"/>
            <family val="2"/>
          </rPr>
          <t>REVISAR FORMULA</t>
        </r>
        <r>
          <rPr>
            <sz val="9"/>
            <color indexed="81"/>
            <rFont val="Tahoma"/>
            <family val="2"/>
          </rPr>
          <t xml:space="preserve">
</t>
        </r>
      </text>
    </comment>
    <comment ref="Y71" authorId="1" shapeId="0">
      <text>
        <r>
          <rPr>
            <b/>
            <sz val="9"/>
            <color indexed="81"/>
            <rFont val="Tahoma"/>
            <family val="2"/>
          </rPr>
          <t>Apoyo Planeacion:</t>
        </r>
        <r>
          <rPr>
            <sz val="9"/>
            <color indexed="81"/>
            <rFont val="Tahoma"/>
            <family val="2"/>
          </rPr>
          <t xml:space="preserve">
sumatoria debe dar 25%</t>
        </r>
      </text>
    </comment>
    <comment ref="Y79" authorId="1" shapeId="0">
      <text>
        <r>
          <rPr>
            <b/>
            <sz val="9"/>
            <color indexed="81"/>
            <rFont val="Tahoma"/>
            <family val="2"/>
          </rPr>
          <t>Apoyo Planeacion:</t>
        </r>
        <r>
          <rPr>
            <sz val="9"/>
            <color indexed="81"/>
            <rFont val="Tahoma"/>
            <family val="2"/>
          </rPr>
          <t xml:space="preserve">
smatoria debe dar 25%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<sst xmlns="http://schemas.openxmlformats.org/spreadsheetml/2006/main" count="586" uniqueCount="314">
  <si>
    <t>PROGRAMA</t>
  </si>
  <si>
    <t xml:space="preserve">SUBPROGRAMA </t>
  </si>
  <si>
    <t>Pond %</t>
  </si>
  <si>
    <t>PROGRAMACIÓN/EJECUCIÓN</t>
  </si>
  <si>
    <t>AVANCE TRIMESTRAL DE ACTIVIDAD</t>
  </si>
  <si>
    <t>FECHA TERMINACIÓN DE LA ACTIVIDAD</t>
  </si>
  <si>
    <t xml:space="preserve">DESCRIPCIÓN DE EJECUCÍON </t>
  </si>
  <si>
    <t>MEDIOS DE VERIFICACIÓN</t>
  </si>
  <si>
    <t xml:space="preserve">SECRETARIA RESPONSABLE </t>
  </si>
  <si>
    <t>FUNCIONARIO (S) RESPONSABLE (S)</t>
  </si>
  <si>
    <t>OBSERVACIONES</t>
  </si>
  <si>
    <t>% DE EJECUCION TOTAL</t>
  </si>
  <si>
    <t>NOMBRE DE PROYECTO</t>
  </si>
  <si>
    <t>APROPIACION INICIAL</t>
  </si>
  <si>
    <t>%</t>
  </si>
  <si>
    <t>FILTROS</t>
  </si>
  <si>
    <t>PAGOS ACUMULADOS</t>
  </si>
  <si>
    <t>YUMBO EDUCADO</t>
  </si>
  <si>
    <t>Creemos en la infraestructura artística y cultural de Yumbo</t>
  </si>
  <si>
    <t>Número de equipamientos artísticos y culturales, mejorados y dotados.</t>
  </si>
  <si>
    <t>Creemos en un territorio de conservación y salvaguardia del patrimonio cultural de Yumbo</t>
  </si>
  <si>
    <t>Número de procesos de formación patrimonial, desarrollados.</t>
  </si>
  <si>
    <t>Creemos en la formación y capacitación artística y cultural de los Yumbeños</t>
  </si>
  <si>
    <t xml:space="preserve">Número de programas de formación técnica laboral de la escuela de artes integradas, creados. </t>
  </si>
  <si>
    <t xml:space="preserve">Número de talleres de formación artística, desarrollados. </t>
  </si>
  <si>
    <t xml:space="preserve">Número de procesos de fortalecimiento y promoción artística y cultural, implementados. </t>
  </si>
  <si>
    <t>Creemos en el fomento y la difusión artística y cultural para los Yumbeños</t>
  </si>
  <si>
    <t>Número de Encuentros Nacionales de Danzas, realizados.</t>
  </si>
  <si>
    <t xml:space="preserve">Número de Encuentros Nacionales de Intérpretes de Música Colombiana, realizados.  </t>
  </si>
  <si>
    <t>Número Encuentros Nacionales de Teatro, realizados.</t>
  </si>
  <si>
    <t>Número Estímulos para fomentar la economía naranja, otorgados.</t>
  </si>
  <si>
    <t>Número Programas con enfoque poblacional para la promoción, circulación artística y cultural, implementados.</t>
  </si>
  <si>
    <t>Número de Planes de economía naranja con enfoque territorial y poblacional, formulados e implementados.</t>
  </si>
  <si>
    <t>Convenio de cooperación internacional para el desarrollo y la promoción del talento cultural, implementado.</t>
  </si>
  <si>
    <t>Creemos en espacios para el desarrollo de la creatividad: Bibliotecas y espacios para el crecimiento de los Yumbeños</t>
  </si>
  <si>
    <t>Número de procesos de descentralización para fortalecer hábitos de lectura y escritura, desarrollados.</t>
  </si>
  <si>
    <t>Número de Concursos Municipales de Cuento Literario, desarrollados.</t>
  </si>
  <si>
    <t>Número</t>
  </si>
  <si>
    <t>MM</t>
  </si>
  <si>
    <t>MI</t>
  </si>
  <si>
    <t>N/A</t>
  </si>
  <si>
    <t>Realizar 3 mantenimiento preventivo y/o correctivo al sistema de aires acondicionados a crago del IMCY</t>
  </si>
  <si>
    <t>Diciembre</t>
  </si>
  <si>
    <t>Agosto</t>
  </si>
  <si>
    <t>Realizar 13 actividades para la socializacion de la ley de gestion, proteccion y salvaguardia del patrimonio cultural En las instituciones educativas.</t>
  </si>
  <si>
    <t>Realizar 5 Procesos de capacitacion  sobre el patrimonio Cultural del Municipio de Yumbo con enfoque poblacional.</t>
  </si>
  <si>
    <t xml:space="preserve">Brindar apoyo institucional en el fortalecimiento y desarrollo de la formación tecnica laboral en interprentacion instrumental de la escuela de artes integradas. </t>
  </si>
  <si>
    <t>1. Desarrollar 2 Talleres Anual de Danza folclorica</t>
  </si>
  <si>
    <t>2. Desarrollar 2 Talleres anuales de Moderna</t>
  </si>
  <si>
    <t>3. Desarrollar 2 Talleres anuales de Percusion Antillana</t>
  </si>
  <si>
    <t>4. Desarrollar 2 Talleres anuales de Bateria</t>
  </si>
  <si>
    <t>5. Desarrollar 2 Talleres anuales de Flauta</t>
  </si>
  <si>
    <t>6. Desarrollar 2 Talleres anuales de Tecnica Vocal</t>
  </si>
  <si>
    <t>7. Desarrollar 2 Talleres anuales de Guitarra</t>
  </si>
  <si>
    <t>8. Desarrollar 2 Talleres anuales de Bajo</t>
  </si>
  <si>
    <t>9. Desarrollar 2 Talleres anuales de Trompeta</t>
  </si>
  <si>
    <t>10. Desarrollar 2 Talleres anuales de Saxofon y clarinete</t>
  </si>
  <si>
    <t>11. Desarrollar 2 Talleres anuales de Teatro</t>
  </si>
  <si>
    <t>12. Desarrollar 2 Talleres anuales de Organeta</t>
  </si>
  <si>
    <t>13. Desarrollar 2 Talleres anuales de Dibujo y Pintura</t>
  </si>
  <si>
    <t>14. Desarrollar 2 Talleres anuales de Violin</t>
  </si>
  <si>
    <t>15. Desarrollar 2 Talleres anuales de Preballet</t>
  </si>
  <si>
    <t>16. Desarrollar 2 Talleres anuales de Manualidades</t>
  </si>
  <si>
    <t>17. Desarrollar 2 Talleres anuales de Fotografia</t>
  </si>
  <si>
    <t>18. Desarrollar 2 Talleres anuales de percucion folclorica</t>
  </si>
  <si>
    <t>1, Desarrollar el 100% del procesos de fortalecimiento formativo mediante seguimiento y control.</t>
  </si>
  <si>
    <t>1,1 Realizar 4 jornadas de seguimiento y evaluacion para el proceso de formacion en artes integradas.</t>
  </si>
  <si>
    <t>1,2 Realizar 4 jornadas de seguimiento y evaluacion para el proceso de talles artisticos.</t>
  </si>
  <si>
    <t>2, Desarrollar el 100% del proceso de fortalecimento formativo mediante el garantizar insumos para la formacion de artes integradas y practicas artisticas.</t>
  </si>
  <si>
    <t>2,1 Realizar mantenimiento al 100% de instrumentos musicales y mobiliario que se prioricen.</t>
  </si>
  <si>
    <t>Mayo</t>
  </si>
  <si>
    <t>3 Desarrollar el 100% del proceso de promocion institucional en los procesos de formacion en artes integradas y practicas artisticas.</t>
  </si>
  <si>
    <t xml:space="preserve">3.1 Realizar 2 muestras artisticas para los estudiantes de los talleres de formacion </t>
  </si>
  <si>
    <t>Julio - Diciembre</t>
  </si>
  <si>
    <t>Noviembre</t>
  </si>
  <si>
    <t>Realiza la Conformacion de 1 Empresa Cultural.</t>
  </si>
  <si>
    <t xml:space="preserve">1. Desarrollar el 100% del componente de Difusion y promocion Institucional </t>
  </si>
  <si>
    <t>1.1 Realizar 20 actualizaciones a las  carteleras Informativas institucionales del IMCY</t>
  </si>
  <si>
    <t>1.2  Realizar 44 actualizaciones a las  la pagina web institucional del IMCY.</t>
  </si>
  <si>
    <t xml:space="preserve">1.3. Emitr 50 boletines de prensa anuales </t>
  </si>
  <si>
    <t>1.4. Desarrollar 1 informe de evaluacion sobre la gestion de comunicacion del Instituto (Encuestas de Comunicacion aplicada en diferentes Actividades misionales)</t>
  </si>
  <si>
    <t>1.6 Realizar 36 acciones para la difusion de las actividades que desarrolla el instituto municipal de cultura.</t>
  </si>
  <si>
    <t>1,7. Realizar 3  comerciales para la promocion institucional.</t>
  </si>
  <si>
    <t>2, Desarrollar el 100% del componente de circulacion y promocion artistica y cultural.</t>
  </si>
  <si>
    <t>2,2 Apoyar  3 Encuentros de melomanos.</t>
  </si>
  <si>
    <t>2,3 Desarrollar 8 actividades de cultura ciudadana</t>
  </si>
  <si>
    <t>1. Desarrollar  2 actividad para la promocion de lectura  en la primera infancia</t>
  </si>
  <si>
    <t>1.1 Realizar 9 actividades de "goticas de lectura" en la biblioteca</t>
  </si>
  <si>
    <t>2, Mantener las actividades de lectura estipúladas por el programa nacional de lectura "Leer es mi cuento"</t>
  </si>
  <si>
    <t xml:space="preserve">2.1 Realizar 9 actividades de "Lectura en voz alta" </t>
  </si>
  <si>
    <t>2,5 Realizar 1 actividad de vacaciones creativas fin de año.</t>
  </si>
  <si>
    <t xml:space="preserve">Cubrir el 100% de las mejoras necesarias requeridas por el Instituto para su funcionalidad (daños ocasionales y reparaciones locativas necesarias no programadas) </t>
  </si>
  <si>
    <t>Fortalecimiento de la diversidad de expresiones culturales y la economía creativa mediante estrategias de Fomento y Difusión  artística y cultural del Municipio de Yumbo.</t>
  </si>
  <si>
    <t>Adecuación, Dotación  y  Mantenimiento de la Infraestructura  artística y cultural generando desarrollo y fortalecimiento de todas las actividades culturales del Municipio de Yumbo.</t>
  </si>
  <si>
    <t>Implementación  de estrategias  de formación y capacitación artística y cultural para la reconstrucción del tejido social del Municipio de Yumbo</t>
  </si>
  <si>
    <t>Fortalecimiento de las estrategias de la Biblioteca Pública Municipal para garantizar el libre acceso a la información y a la lectura en la comunidad del Municipio de Yumbo</t>
  </si>
  <si>
    <t>Implementar estrategias para la Gestión, protección y salvaguardia del patrimonio cultural  material e inmaterial del Municipio De Yumbo.</t>
  </si>
  <si>
    <t>IMCY</t>
  </si>
  <si>
    <t>Octubre</t>
  </si>
  <si>
    <t>Diembre</t>
  </si>
  <si>
    <t>3,2 Desarrollar 2 procesos de extencion de talleres para la promocion Artistica y cultural (Banda sinfonica - Banda Musico Marcial)</t>
  </si>
  <si>
    <t>2,3 Realizar 1 dotacion de instrumentos musicales a los programas y procesos de formacion artisticos que lo requiera.</t>
  </si>
  <si>
    <t>3.3 Realizar 1 actividad para el encuentro de egresados.</t>
  </si>
  <si>
    <t>3.4 Realizar 1 Audicion  artisticas para los estudiantes de la Escuela de Artes Integradas.</t>
  </si>
  <si>
    <t>Acceso sin barreras a la infraestructura artística y cultural</t>
  </si>
  <si>
    <t>Promover la identidad y el sentido de pertenencia de la ciudadania yumbeña</t>
  </si>
  <si>
    <t>Formacion Tecnica laboral  en Artes integradas</t>
  </si>
  <si>
    <t>Educacion artistica para tiempo de ocio.</t>
  </si>
  <si>
    <t>Generando Arte y Cultura, a nivel regional y nacional.</t>
  </si>
  <si>
    <t>Enriquecimiento intelectual de los Ciudadanos.</t>
  </si>
  <si>
    <t>CANTIDAD PROGRAMADA 2022</t>
  </si>
  <si>
    <t>AVANCE REAL 2022</t>
  </si>
  <si>
    <t>2,5 Desarrollar el  16°  Concurso Nacional de Danzas en Pareja - SOY COLOMBIANO 2022</t>
  </si>
  <si>
    <t>Realizar el IX Encuentro nacional de Teatro - IMCY 2022</t>
  </si>
  <si>
    <t>Realizar El 29° Encuentro Nacionales de Intérpretes de Música Colombiana "Julio Cesar Garcia Ayala" 2022</t>
  </si>
  <si>
    <t>Realizar El 24° Encuentro Nacional de Danzas "Nuestra Tierra - IMCY 2022"</t>
  </si>
  <si>
    <t>Junio</t>
  </si>
  <si>
    <t>mantenimiento y Mejoramiento del la red electrica  en la infraestructura artistica y cultural</t>
  </si>
  <si>
    <t xml:space="preserve"> Adecuacion, mejoras y modernizacion  en la infraestructura artistica y cultural a cargo de IMCY</t>
  </si>
  <si>
    <t>Desarrollar 1 actividad para la celebracion del mes del patrimonio. " 6ta Feria del patrimonio Yumbo"</t>
  </si>
  <si>
    <t>Realizar II Festival gostpel en el marco de la Semana Santa IMCY-2022</t>
  </si>
  <si>
    <t>1.5 Apoyar 40 programas radiales (Noti-Cultural) donde se promociona los eventos y actividades de interés cultural del Municipio de Yumbo</t>
  </si>
  <si>
    <t xml:space="preserve">2,1 Generar 15 Espacios culturales para la circulacion de los artistas municipales </t>
  </si>
  <si>
    <t>Realizar la activdad denominada cultura a la comuna IMCY-2022</t>
  </si>
  <si>
    <t xml:space="preserve"> Realizar Fortalecimiento al servicio de hemeroteca de la biblioteca Publica Municipal</t>
  </si>
  <si>
    <t>1.2 Realizar 9 actividades de "La hora del cuento" en la biblioteca.</t>
  </si>
  <si>
    <t>2.2 Realizar la celebracion deldia del libro y derechos</t>
  </si>
  <si>
    <t>2.3 General 4 Jornadas de estimulacion y fortalecimiento en lectura, escritura y comprension lectora</t>
  </si>
  <si>
    <t>3 Desarrollar  6 servicios continuos, dirigidos a facilitar el acceso a la informacion academica y de ocio  mediante recursos  fisicos y digitales</t>
  </si>
  <si>
    <t xml:space="preserve"> Desarrollar el 26° Concurso Anual del Cuento Literario. </t>
  </si>
  <si>
    <t xml:space="preserve">Generar 3 apoyos para circulacion artistica y cultural. </t>
  </si>
  <si>
    <t>mayo</t>
  </si>
  <si>
    <t>noviembre</t>
  </si>
  <si>
    <t>2021768920051-2</t>
  </si>
  <si>
    <t>ESTCUL.Inversion</t>
  </si>
  <si>
    <t>RP.inversion</t>
  </si>
  <si>
    <t>RP.Inversion</t>
  </si>
  <si>
    <t>RA.Inversion</t>
  </si>
  <si>
    <t>SGPCUL.Inversion</t>
  </si>
  <si>
    <t>04.05.33.11.33.3301.1603.2021768920045.3301071.2.3.1.09.03</t>
  </si>
  <si>
    <t>RA</t>
  </si>
  <si>
    <t>Realizar sensibilizacion y promocion de los museos con el fin de salvaguardar  el patrimonio material e inamterial de los yumbeños</t>
  </si>
  <si>
    <t xml:space="preserve">Desarrollar 1 Convenio de cooperación internacional para el desarrollo y la promoción del talento cultural, </t>
  </si>
  <si>
    <t>Implementar 1 Plan de economia naranja dirijido al sector artistico y cultural</t>
  </si>
  <si>
    <t>Número de jornadas de promoción del patrimonio material e inmaterial, desarrolladas.</t>
  </si>
  <si>
    <t>Número de instituciones educativas públicas, con socialización de la Ley de gestión, protección y salvaguarda del patrimonio cultural, intervenidas.</t>
  </si>
  <si>
    <t>Número de servicios en las bibliotecas públicas encaminadas al programa nacional "Leer es mi cuento", mejorados.</t>
  </si>
  <si>
    <t>Formato FO-GA-18</t>
  </si>
  <si>
    <t>04.33.3301.1603.2021768920046.3301068.2.3.1.09.01</t>
  </si>
  <si>
    <t>04.33.3301.1603.2021768920046.3301068.2.3.1.09.03</t>
  </si>
  <si>
    <t>04.33.3302.1603.2021768920051.3302049.2.3.1.09.01</t>
  </si>
  <si>
    <t>04.33.3302.1603.2021768920051.3302049.2.3.1.09.03</t>
  </si>
  <si>
    <t>05.33.3301.1603.2021768920043.3301126.2.3.1.09.09</t>
  </si>
  <si>
    <t>04.33.3301.1603.2021768920043.3301087.2.3.1.09.01</t>
  </si>
  <si>
    <t>04.33.3301.1603.2021768920043.3301087.2.3.1.09.08</t>
  </si>
  <si>
    <t>RP SDO/2021 Inversion</t>
  </si>
  <si>
    <t>04.33.3301.1603.2021768920045.3301053.2.3.1.09.02</t>
  </si>
  <si>
    <t>04.33.3301.1603.2021768920045.3301053.2.3.1.09.01</t>
  </si>
  <si>
    <t>04.33.3301.1603.2021768920045.3301053.2.3.1.09.08</t>
  </si>
  <si>
    <t>04.33.3301.1603.2021768920050.3301085.2.3.1.09.08</t>
  </si>
  <si>
    <t>04.33.3301.1603.2021768920050.3301085.2.3.1.09.01</t>
  </si>
  <si>
    <t>04.33.3301.1603.2021768920045.3301053.2.3.1.09.04</t>
  </si>
  <si>
    <t>04.33.3301.1603.2021768920045.3301053.2.3.1.09.05</t>
  </si>
  <si>
    <t>SGPCUL. SDO/2021. Inversion</t>
  </si>
  <si>
    <t>SGPCIL RF SDO/2021 Inversion</t>
  </si>
  <si>
    <t>EJECUCIÓN</t>
  </si>
  <si>
    <t>Informe de Gestion mensual reposa en archivo de gestion</t>
  </si>
  <si>
    <t>Se genera acciones de Diagnosticos con el fin de garantizar el acceso a los espacios de formacion institucional, se logra la adecuacion del espacio de biblioteca ubicado en la carrera 6 y en el cenyro cultural de ymbo, como tambien se generaron labores de resane, pintura, arreglos hidraulicos y demas en la antigua sede de la biblioteca ubicada en la carrera 5 entre calles 9 y 8</t>
  </si>
  <si>
    <t>informe del expediente contractual, redes sociales.</t>
  </si>
  <si>
    <t>Con el fin de garantizar una adecuada climatizacion en los ambientes academicos y de apoyo institucional , se genera mantenimiento a los aires acondiiconados ubicados, tercer, segundo y primer piso del edificio de instituto municipal de cultura. Esto garantiza la prevencion y disminucion del deterioro de estos equipos.</t>
  </si>
  <si>
    <t>Expediente contractual el cual reposa en el archivo de gestin de la oficina de gestion humana.</t>
  </si>
  <si>
    <t>Se realizaron satisfactoriamente inscripciones al primer y segundo semestre del respectivo taller</t>
  </si>
  <si>
    <t>Con gran éxito se esta desarrollando 2 procesos de bandas, de los cuales se tiene asigado 2 maestros formadores en banda sinfonica y banda marcial, se cubre el municipio de yumbo en  escuela jose maria cordoba y la escuela titan y como tambien zona rural, la cual es montañitas.</t>
  </si>
  <si>
    <t>Informe Talleres Externos. Formato FO-Ga-18</t>
  </si>
  <si>
    <t>Mejoramiento del desempeño de las  Redes de Datos del IMCY</t>
  </si>
  <si>
    <t>LINEA ESTRATEGICA</t>
  </si>
  <si>
    <t>SECTOR</t>
  </si>
  <si>
    <t>CODIGO SECTOR</t>
  </si>
  <si>
    <t>META RESULTADO</t>
  </si>
  <si>
    <t>LINEA BASE</t>
  </si>
  <si>
    <t>META PLAN</t>
  </si>
  <si>
    <t>NOMBRE DEL PRODUCTO MGA</t>
  </si>
  <si>
    <t>CODIGO MGA</t>
  </si>
  <si>
    <t>INDICADOR MGA</t>
  </si>
  <si>
    <t>CODIGO DEL INDICADOR MGA</t>
  </si>
  <si>
    <t xml:space="preserve">Incrementar al 4% la capacidad de atención promedio semanal, en la infraestructura artística y cultural. </t>
  </si>
  <si>
    <t>Se ha beneficiado el 30% de la población de niños, niñas, adolescentes, jóvenes y adulto mayor con acciones de memoria histórica y aumento del acervo cultural del municipio de Yumbo.</t>
  </si>
  <si>
    <t xml:space="preserve">Se ha ampliado al 12%, la cobertura anual en la formación y de uso adecuado del tiempo libre de los niños, adolescentes, jóvenes en lo artístico y cultural. </t>
  </si>
  <si>
    <t>Se ha aumentado al 14% la población asistente anualmente, a los eventos y programas artísticos y culturales.</t>
  </si>
  <si>
    <t>Se ha incrementado a un 10% la población beneficiada con los servicios de lectura y escritura prestados por la biblioteca pública municipal.</t>
  </si>
  <si>
    <t>Servicio de mantenimiento de infraestructura cultural</t>
  </si>
  <si>
    <t>Servicio de salvaguardia al patrimonio inmaterial</t>
  </si>
  <si>
    <t>Servicio de asistencia técnica en asuntos patrimoniales nacionales e internacionales</t>
  </si>
  <si>
    <t xml:space="preserve">Servicio de educación informal en áreas artísticas y culturales </t>
  </si>
  <si>
    <t>Servicio de apoyo al proceso de formación artística y cultural</t>
  </si>
  <si>
    <t>Servicio de Educación informal al Sector artístico y cultural</t>
  </si>
  <si>
    <t>Servicio de promoción de actividades culturales</t>
  </si>
  <si>
    <t>Servicio de apoyo financiero al sector artístico y cultural</t>
  </si>
  <si>
    <t>Documentos normativos</t>
  </si>
  <si>
    <t>Servicios bibliotecarios</t>
  </si>
  <si>
    <t>Servicio de mantenimiento de infraestructura cult</t>
  </si>
  <si>
    <t xml:space="preserve">Asistencias técnicas realizadas </t>
  </si>
  <si>
    <t>Procesos de salvaguardia efectiva del patrimonio inmaterial realizados</t>
  </si>
  <si>
    <t>Cursos realizados</t>
  </si>
  <si>
    <t>Procesos de formación atendidos</t>
  </si>
  <si>
    <t>Personas capacitadas</t>
  </si>
  <si>
    <t>Eventos de promoción de actividades culturales realizados</t>
  </si>
  <si>
    <t>Estímulos otorgados</t>
  </si>
  <si>
    <t>Documentos normativos realizados</t>
  </si>
  <si>
    <t xml:space="preserve">Usuarios atendidos </t>
  </si>
  <si>
    <t>INDICADOR PDM</t>
  </si>
  <si>
    <t>Unidad de Medicion</t>
  </si>
  <si>
    <t>TIPO DE META Incremento,Reduccion o Mnatenimiento</t>
  </si>
  <si>
    <t>EJECUCION TRIMESTRE DE META</t>
  </si>
  <si>
    <t>PROGRAMACIÓN DE ACTIVIDADES</t>
  </si>
  <si>
    <t>DESCRIPCION DE ACTIVIDADES</t>
  </si>
  <si>
    <t>TRIM I</t>
  </si>
  <si>
    <t>TRIM II</t>
  </si>
  <si>
    <t>TRIM III</t>
  </si>
  <si>
    <t>TRIM IV</t>
  </si>
  <si>
    <t>Total</t>
  </si>
  <si>
    <t>FUENTE</t>
  </si>
  <si>
    <t>APROPIACION DEFINITIVA</t>
  </si>
  <si>
    <t>RECURSOS FINANCIEROS</t>
  </si>
  <si>
    <t>REGISTRO PRESUPUESTAL</t>
  </si>
  <si>
    <t>CODIGO CTA</t>
  </si>
  <si>
    <t>CODIGO BPIN</t>
  </si>
  <si>
    <t>PROYECTOS DE INVERSION</t>
  </si>
  <si>
    <t>$%</t>
  </si>
  <si>
    <t xml:space="preserve"> Alcaldía Municipal 
de Yumbo</t>
  </si>
  <si>
    <t>MACROPROCESO : DIRECCIONAMIENTO Y PLANEACIÓN ESTRATÉGICA</t>
  </si>
  <si>
    <t>Código: DPE-PM-FO005</t>
  </si>
  <si>
    <t>PROCESO: PLANEACIÓN A MEDIANO Y LARGO PLAZO</t>
  </si>
  <si>
    <t>TRD: 104-02</t>
  </si>
  <si>
    <t>SUBPROCESO: N/A</t>
  </si>
  <si>
    <t>Versión: 01</t>
  </si>
  <si>
    <t xml:space="preserve">Fecha de Emisión: Julio 30 de 2015 </t>
  </si>
  <si>
    <t xml:space="preserve">PROCEDIMIENTO: </t>
  </si>
  <si>
    <t>Página 1 de 1</t>
  </si>
  <si>
    <t>Cultura</t>
  </si>
  <si>
    <t>2021-768920043</t>
  </si>
  <si>
    <t>2021-768920045</t>
  </si>
  <si>
    <t>2021-768920050</t>
  </si>
  <si>
    <t>2021-768920046</t>
  </si>
  <si>
    <t>PLAN DE ACCION DEL SECTOR: IMCY  - INSTITUTO MUNCIPAL DE CULTURA DE YUMBO</t>
  </si>
  <si>
    <t>VIGENCIA:  2022</t>
  </si>
  <si>
    <t>APROPIACIÓN DEFINITIVA</t>
  </si>
  <si>
    <t>REGISTRO</t>
  </si>
  <si>
    <t>EJECUCION</t>
  </si>
  <si>
    <t>PAGOS</t>
  </si>
  <si>
    <t>INFORME FINANCIERO IMCY</t>
  </si>
  <si>
    <t>APROPIACIÓN INICIAL</t>
  </si>
  <si>
    <t xml:space="preserve">La Biblioteca pública municipal de Yumbo tiene como misión brindar y ofrecer servicios y recursos que impacten positivamente a los niños, jóvenes y adultos, Pero debido a la emergencia sanitaria actual, se buscara influir a una gran cantidad de comunidad mediante los recursos tecnológicos como los son redes sociales para que la población de primera infancia se sensibilice sobre la importancia de la lectura.
05/07/2022 9:00am A 11:00 am Se realizo lectura del libro “Lobo esta” con los niños del grado parvulos de la institucion CES KIDS.
12/07/2022 9:00am A 11:00 am Se realizo lectura del libro “A la cama monstruos” con los niños del grado prejardin de la institucion CES KIDS.
19/07/2022 9:00am A 11:00 am Se realizo lectura del libro “La tarea de natasha” con los niños de la comunidad en general del municipio
26/07/2022 9:00am A 11:00 am Se realizo lectura del libro “Un libro” con los niños del grado Transiccion A de la institucion CES KIDS.
28/07/2022 9:00am A 11:00 am Se realizo lectura del libro “” con los niños del grado Transiccion B de la institucion CES KIDS.
08/09/2022 9:00am A 11:00 am Se realizo lectura del libro “No,no fui yo.” con los niños del grado Transiccion de la institucion MANUELA BELTRAN.
06/09/2022 9:00am A 11:00 am Se realizo lectura del libro “No,no fui yo y esto no es” con los niños del grado Transiccion de la institucion MANUELA BELTRAN.
13/09/2022 8:30am A 10:30 am  Se realizo lectura del libro “El tigre y el raton” y ortometrajes “Cuerda y el valor de la amistad”con los niños del grado Transiccion de la institucion Juan B palomino. 
13/09/2022 2:30 a 4:30 pm Se realizo lectura del libro “Yo veo y a que sabe la luna” con los niños del grado Segundo de la institucion Jose maria cordoba
</t>
  </si>
  <si>
    <t xml:space="preserve">OBJETIVO DE LA ACTIVIDAD La Biblioteca publica municipal tiene como mision brindar y ofrecer servicios y recursos que se encuentren en optimas condiciones a los usuarios en general del municipio de Yumbo, Con el fin de impactar positivamente a la sociedad, cuando los adultos insentivan en sus hijos habitos de lectura desde muy temprana edad se forman adultos responsables, con carácter, emocionalmente estables y creativos, ayudando a su formacion cognitiva y profesional.
DESCRIPCION DE LA ACTIVIDAD El cuento es una actividad didáctica llena de sentido que hay que planificar cuidadosamente. 
Si la llevamos a cabo convenientemente, ayudaremos al niño o el joven a introducirse en un mundo lleno de posibilidades que le llevará a ampliar su conocimiento y a desarrollar su imaginación. Los cuentos nos sirven para: 
• Inventarnos nuevos mundos 
• Jugar con las palabras 
• Conocer o imaginar nuevos personajes 
• Soñar despiertos 
• Divertirnos 
• Potenciar el pensamiento de una forma creativa.
07/07/2022 9:00am A 11:00 am Se realizo lectura del libro “Siempre te querre” con los niños del grado Primero A de la institucion CES KIDS.
14/07/2022 9:00am A 11:00 am Se realizo lectura del libro “La fiesta de cumpleaños de franklin” con los niños del grado Primero B de la institucion CES KIDS.
21/07/2022 9:00am A 11:00 am Se realizo lectura del libro “Manuelo color canela” con los niños del grado Segundo de la institucion CES KIDS.
25/08/2022 3:00 pm A 4:00 pm Se realizo actividad de manualidad “Portaretrato a tu gusto” con diferentes niños de la comunidad del municipio de Yumbo
08/09/2022 2:30 pm A 4:00 pm Se realizo lectura del libro “La muñeca negra,tito y pepita,el instruso y el pajaro de los mil sonidos” con los niños del grado Tercero uno de la institucion ANTONIA SANTOS.
14/09/2022 9:00am A 10:00 am Se realizo lectura del libro “Madre chillona” con los niños de la institucion Jose maria cordoba Grado transicion 1.
15/09/2022 9:00am A 10:00 am Se realizo lectura del libro “Yo leo” con los niños de la institucion Manuela beltran  Grado transicion 4-1.
16/09/2022 8:30am A 10:30 am Se realizo actividad de cortometraje y picnic literario con los niños de la institucion educativa alberto mendoza mayor sede Juan B palomino del grado
</t>
  </si>
  <si>
    <t xml:space="preserve">OBJETIVO DE LA ACTIVIDAD La Biblioteca publica municipal tiene como mision brindar y ofrecer servicios y recursos que se encuentren en optimas condiciones a los usuarios en general del municipio de Yumbo, Con el fin de impactar positivamente a la sociedad, llegando a diferentes segmentos como lo son Adultos, jovenes y niños de la poblacion que desee hacer uso de las instalaciones en beneficio personal y general.
DESCRIPCION DE LA ACTIVIDAD Es una actividad social que permite a través de la entonación, pronunciación,ritmo y volumen de la voz darle vida y significado a un texto escrito para que la persona que escuche pueda sonar, imaginar o exteriorizar sus emociones y sentimientos. Esta actividad va dirigida a toda la comunidad  y poblacion estudiantil del municipio, a los asistentes de la sala infantil, de manera aleatoria o a solicitud de los niños o jovenes asistentes.
08/07/2022 9:00am A 11:00 am Se proyecto pelicula “Las travesuras de peter rabbit” con el grado tercero de la institucion educativa CES KIDS.
15/07/2022 9:00am A 11:00 am Se realizo actividad denominado “Rumba Kids” con los niños del grado Cuarto de la institucion educativa CES KIDS
22/07/2022 9:00am A 11:00 am Se realizo “exposicion de las mujeres afrolatinas” dentro de las intalaciones de la Biblioteca a los estudiantes del grado quinto de la institucion educativa CES KIDS
02/08/2022 9:30 am A 10:30 am Se realizo lectura del libro “De que te ries pepe” con los niños del grado Tercero B de la institucion CES KIDS.
08/08/2022 9:00am A 11:00 am Se realizo lectura del libro “No hay lugar aqui” y “El cocodrilo que no le gusta el agua” con los niños del grado Transicion 1 de la institucion  Mayor de Yumbo
20/09/2022 2:30 pm A 4:00 pm Se realizo lectura del libro “Para eso son los amigos” con los niños del grado Segundo 1 de la institucion  Antonia santos.
22/09/2022 2:00 pm A 3:00 pm Se realizo lectura del libro “Cocorico ” con los niños del grado Segundo 2 de la institucion  Antonia santos.
23/09/2022 9:00am A 10:30am Se realizo lectura del libro “El cocodrilo que no sabia nadar” con los niños del grado Segundo 2 de la institucion  Antonia santos
26/09/2022 10:30 A 11:30 am
 Se realizo lectura del libro “No te rias pepe” con los niños y jovenes del CASIN
</t>
  </si>
  <si>
    <t xml:space="preserve">OBJETIVO DE LA ACTIVIDAD La Biblioteca pública municipal tiene como misión brindar y ofrecer servicios y recursos que se encuentren en óptimas condiciones a los usuarios en general del municipio de Yumbo, Con el fin de impactar positivamente a la sociedad, llegando a un segmento de suma importancia como lo son nuestros adultos mayores, por eso con las Jornadas de estimulación y fortalecimiento en lectura queremos brindarles a ellos nuevos espacios para su comodidad y enseñanza.
DESCRIPCION DE LA ACTIVIDAD Con las actividades propuestas se le brinda un nuevo ambiente seguro y de conocimiento a este sector longevo del municipio de Yumbo, Brindándoles herramientas para que desarrollen, incremente y ejerciten su mente, buscando exteriorizar sus emociones y sentimientos.
12/08/2022 3:00 pm A 5:00 pm Se realizo conversatorio “Perspectivas de nuestro Yumbo” con el adulto mayor de diferentes comunas del municipio de Yumbo.
18/08/2022 9:00 am A 10:30 am Se realiza actividad “Sensibilizacion y cuidado de libros” Con el grado quinto de la institucion educativa CES KIDS
18/08/2022 9:30 am A 10:30am  Se realiza visita al ancianato “el señor del buen consuelo” para realizar actividad de lectura y libromancia con el adulto mayor.
23/08/2022 3:00 pm A 5:00 pm Se realizo actividad “Tertulia Literaria" con el adulto mayor de diferentes comunas del municipio de Yumbo.
07/09/2022 3:00 pm A 5:00 pm Se realizo jornada de Biblioteca inclusiva con el salon “multigradual” de niños con discapacidad auditiva de la institucion antonia santos leyendo el libro “Para eso son los amigos”
</t>
  </si>
  <si>
    <t>04.33.3301.1603.2021768920046.3301068.2.3.1.09.08</t>
  </si>
  <si>
    <t>04.33.3301.1603.2021768920043.3301126.2.3.1.09.08</t>
  </si>
  <si>
    <t>04.33.3301.1603.2021768920043.3301126.2.3.1.09.01</t>
  </si>
  <si>
    <t>RP. Inversion</t>
  </si>
  <si>
    <t>04.33.3301.1603.2021768920045.3301053.2.3.1.09.03</t>
  </si>
  <si>
    <t>04.33.3301.1603.2021768920050.3301085.2.3.1.09.03</t>
  </si>
  <si>
    <t xml:space="preserve">propuestas del Orden Nacional y Regional, dando relevancia a las propuestas de orden municipal. De las cuales se reciben propuestas artísticas para el evento, escogiendo cinco (5) del municipio de Yumbo, seis (6) Regionales y cuatro (4) Nacionales. En total son 15 compañías teatrales y 16 intervenciones escénicas durante el encuentro. 
Una vez se escogieron los grupos, se inició el proceso de programación, teniendo en cuenta el público objetivo, lugares y demás elementos, tales como aforos y requerimientos técnicos. De esta forma se acordó trabajar unos espacios determinados: Sala IMCY: en el auditorio del Instituto se dio apertura al encuentro y funcionó como sala principal del IX Encuentro Nacional de Teatro “MANOS A LA OBRA” IMCY 2022, con funciones planteadas en horarios puntuales y estratégicos. Sala Alterna de Sintra municipio: para esta versión del Encuentro de Teatro ampliamos los impactos, se aumentó de una, a dos obras por noche en la programación, teniendo en cuenta los horarios estratégicamente planteados para que la comunidad pudiese asistir. Institucion Educativa José María Córdoba: se genera intervención pedagógica teatral a los estudiantes de la Institucion en el marco del encuentro. Plazoleta Barrio Las Américas: Una vez más se logra la Intervención comunitario a través del teatro a la comuna 1, como un ejercicio de cultura de paz.  Centro Cultural de Yumbo CCY: fue el espacio pertinente y propicio para que allí se realizara obra con temática infantil y así reactivar los espacios de infraestructura artística con los estudiantes de las instituciones educativas pertenecientes a la comuna cuatro (4). 
Parque Belalcázar: en la plaza principal de nuestro municipio se llevó a cabo la intervención teatral para la familia en general, como un espacio de encuentro comunitario y social del Municipio de Yumbo. Sala Alterna La casa Pa Fuera: Espacio propicio para darle preapertura una de las salas de teatro independiente del Municipio preservando aforo y protocolos de Bioseguridad permitidos. Museo San Sebastián de Yumbo: espacio no convencional que permitió realizar intervenciones teatrales infantines y familiares, generando aprovechamiento de los espacios culturales Independientes del Municipio de Yumbo para toda la comunidad en general.  
Posterior a todo lo relacionado en los párrafos anteriores, podemos mencionar ciertos aspectos también importantes para el proceso: por un lado, todas las acciones de diseño y difusión de información por parte del equipo de comunicaciones, entre estos tenemos los afiches oficiales, boletería, escarapelas, programación de mano, reconocimientos de participan, entre otros. 
Se difundió el encuentro a través de las redes sociales (WhatsApp, Facebook, Instagram), la página web del Instituto, el programa radial de la Administración Municipal, y por supuesto, se hizo un recorrido por diferentes lugares de nuestro municipio ubicando afiches y pendones y repartiendo programación. 
La novena versión del Encuentro Nacional de Teatro contó con una enorme aceptación por parte de la comunidad Yumbeña, los listados de asistencia se realizaron al momento de entregar la boletería en los espacios de aforo controlado siendo un total de 120 boletas por función en el Auditorio del Imcy, 200 boletas por función en Sintra municipio, 50 boletas en la Casa Pa’ Fuera Espacio Cultural y 80 boletas en el Museo San Sebastián de Yumbo. Sin embargo, podemos asegurar que el impacto fue totalmente mayor. Las Intervenciones en los espacios abiertos parque Belalcázar, las intervenciones en la plazoleta de las Américas, Institucion Educativa José María Córdoba, Centro Cultural de Yumbo, dificultaba el registro de asistencia, perfectamente podemos estimar que incrementa aproximadamente a 2000 el número de asistentes.  
Vale la pena mencionar que no hubo una sola presentación que no llenara la sala. La boletería se entregaba en el IMCY en el horario de 9:00 am a 12:00 m y de 2:00 pm a 5:00 pm, sin embargo, a partir del segundo día, las boletas no duraban más de una hora en la “taquilla”, se agotaba prontamente. Los grupos artísticos invitados quedaron altamente agradecidos por la atención brindada, puesto que de manera previa a cada función se les atendía con hidratación, pasabocas y fruta fresca, una vez realizada la misma, la respectiva cena. De igual manera se hacía el respectivo reconocimiento a cada agrupación a la participación y un recordatorio del Encuentro.
</t>
  </si>
  <si>
    <t>Con gran éxito se vivio el 29 encuentro nacional de interpretes de musica colombiana julio cesar garcia ayala,  donde conto con la participacion de 17 agrupaciones yumbeñas y 13 de nivel nacional, estas distribuidas desde el dia jueves 24 de noviembre hasta el dia 27 de noviembre de 2022, ademas se generaron 1 concierto campesino y 1 concierto itinerante.  este gran evento conto apromadamente con la participacion de  3200 personas durante los 4 dias de evento.</t>
  </si>
  <si>
    <t>04.33.3301.1603.2021768920045.3301071.2.3.1.09.10</t>
  </si>
  <si>
    <t>REINT. ESTCUL.inversion</t>
  </si>
  <si>
    <t>04.33.3302.1603.2021768920051.3302049.2.3.1.09.11</t>
  </si>
  <si>
    <t>REC CAP inversion</t>
  </si>
  <si>
    <t>Edwin Cortázar Villabón</t>
  </si>
  <si>
    <t>No se realizo</t>
  </si>
  <si>
    <r>
      <rPr>
        <b/>
        <sz val="14"/>
        <color theme="1"/>
        <rFont val="Arial"/>
        <family val="2"/>
      </rPr>
      <t xml:space="preserve">OBJETIVO DE LA ACTIVIDAD </t>
    </r>
    <r>
      <rPr>
        <sz val="14"/>
        <color theme="1"/>
        <rFont val="Arial"/>
        <family val="2"/>
      </rPr>
      <t xml:space="preserve"> Brindar una alternativa musical espiritual y religiosa a la comunidad de Yumbo y conservar manifestaciones culturales y tradicionales del  municipio.</t>
    </r>
    <r>
      <rPr>
        <b/>
        <sz val="14"/>
        <color theme="1"/>
        <rFont val="Arial"/>
        <family val="2"/>
      </rPr>
      <t xml:space="preserve">RESULTADOS </t>
    </r>
    <r>
      <rPr>
        <sz val="14"/>
        <color theme="1"/>
        <rFont val="Arial"/>
        <family val="2"/>
      </rPr>
      <t>La iniciativa de un concierto de mùsica espiritual y religiosa en la semana mayor es una alternativa que se presenta a la comunidad yumbeña. Los resultados son satisfactorios para la comunidad cristiana donde se realizaron alabanzas para Dios, ademàs de las excelentes presentaciones musicales de los 5 grupos que intervinieron en la velada. Los comentarios de los asistentes es que se llenaron del espìritu de Dios durante esas casi tres horas. En los otros eventos la comunidad yumbeña sigue conservando sus tradiciones y manifestaciones culturales catòlicas en cuanto a las misas campales, misas en las iglesias y procesiones.</t>
    </r>
    <r>
      <rPr>
        <b/>
        <sz val="14"/>
        <color theme="1"/>
        <rFont val="Arial"/>
        <family val="2"/>
      </rPr>
      <t>CANTIDAD TOTAL DE POBLACION IMPACTADA</t>
    </r>
    <r>
      <rPr>
        <sz val="14"/>
        <color theme="1"/>
        <rFont val="Arial"/>
        <family val="2"/>
      </rPr>
      <t xml:space="preserve"> 2.000 personas
</t>
    </r>
  </si>
  <si>
    <r>
      <rPr>
        <b/>
        <sz val="14"/>
        <color theme="1"/>
        <rFont val="Arial"/>
        <family val="2"/>
      </rPr>
      <t xml:space="preserve">OBJETIVO DE LA ACTIVIDAD </t>
    </r>
    <r>
      <rPr>
        <sz val="14"/>
        <color theme="1"/>
        <rFont val="Arial"/>
        <family val="2"/>
      </rPr>
      <t xml:space="preserve"> El objetivo es mostrar a los estudiantes y a la comunidad los diferentes museos y entidades de la regiòn y de la naciòn, que hacen parte de las expresiones culturales y del patrimonio material, inmaterial, natural y arqueològico. Ademàs de conocerlos, saber de sus actividades centrales, que ofrecen y que temàtica manejan y ofrecen para conocimiento de la historia del Valle del Cauca y Colombia.</t>
    </r>
    <r>
      <rPr>
        <b/>
        <sz val="14"/>
        <color theme="1"/>
        <rFont val="Arial"/>
        <family val="2"/>
      </rPr>
      <t xml:space="preserve">RESULTADOS </t>
    </r>
    <r>
      <rPr>
        <sz val="14"/>
        <color theme="1"/>
        <rFont val="Arial"/>
        <family val="2"/>
      </rPr>
      <t xml:space="preserve">Participaron 25 museos, de Yumbo vinieron 11 museos, Museo Arqueològico Montañitas de Yumbo MAMY, Fundaciòn Amigos Museo Paleontològico y Arqueològico Los Yumbos FAMPAY, Afro Yumbo, Biblioteca Pùblica Municipal de Yumbo, Secretarìa de Ambiente y Desarrollo Agropecuario, Desarrollo Econòmico de Yumbo, Instituto Municipal de Cultura de Yumbo IMCY, Museo San Sebastiàn de Yumbo, Museo Bomberos de Yumbo, Punto de Informaciòn Turìstica PIT, Cas Museo Hilda Marìa CaMuHiMa.
De Cali 12 museos, Museo de Arte Colonial y Religioso La Merced, Museo Arqueològico La Merced, Museo de Oro Calima, Museo de la Salsa, Museo Libre MULI, Biblioteca Departamental Jorge Garcès Borrero, Museo Departamental de Ciencias Naturales INCIVA, Museo de la Policìa, Policìa Ambiental y Ecològica, Policìa de Turismo Cali, Policìa Infancia y Adolescencia, Museo La Tertulia (a ùltima hora llamaron y dijeron que no podìan venir).
Desde Bogotà vino el Servicio Geològico Colombiano SGC y de La Cumbre el Museo Sol de Luna.
Se consigiò el objetivo, que los museos y entidades participantes pudieran dar a conocer su actividad y expresiones culturales de acuerdo a la temàtica que manejan. Los estudiantes que pudieron acudir mostraron satisfacciòn de acuerdo al comentario de los profesores que asistieron.
</t>
    </r>
    <r>
      <rPr>
        <b/>
        <sz val="14"/>
        <color theme="1"/>
        <rFont val="Arial"/>
        <family val="2"/>
      </rPr>
      <t xml:space="preserve">CANTIDAD TOTAL DE POBLACION IMPACTADA </t>
    </r>
    <r>
      <rPr>
        <sz val="14"/>
        <color theme="1"/>
        <rFont val="Arial"/>
        <family val="2"/>
      </rPr>
      <t>700 personas</t>
    </r>
  </si>
  <si>
    <r>
      <rPr>
        <b/>
        <sz val="14"/>
        <color theme="1"/>
        <rFont val="Arial"/>
        <family val="2"/>
      </rPr>
      <t xml:space="preserve">OBJETIVO DE LA ACTIVIDAD </t>
    </r>
    <r>
      <rPr>
        <sz val="14"/>
        <color theme="1"/>
        <rFont val="Arial"/>
        <family val="2"/>
      </rPr>
      <t>Dar a conocer los Museos de Yumbo a las Intituciones pùblicas,  colegios privados del municpio de Yumbo y comunidad en general</t>
    </r>
    <r>
      <rPr>
        <b/>
        <sz val="14"/>
        <color theme="1"/>
        <rFont val="Arial"/>
        <family val="2"/>
      </rPr>
      <t xml:space="preserve">.RESULTADOS </t>
    </r>
    <r>
      <rPr>
        <sz val="14"/>
        <color theme="1"/>
        <rFont val="Arial"/>
        <family val="2"/>
      </rPr>
      <t xml:space="preserve"> Se dan a conocer los Museos de nuestro municipio, algunos de ellos no eran reconocidos por los estudiantes y los profesores. La difusiòn fue oportuna para la comunidad a travès de Jueves de Patrimonio y sus comentarios pertinendes para cumplir con la Ley del Patrimonio.</t>
    </r>
    <r>
      <rPr>
        <b/>
        <sz val="14"/>
        <color theme="1"/>
        <rFont val="Arial"/>
        <family val="2"/>
      </rPr>
      <t>CANTIDAD TOTAL DE POBLACION IMPACTADA</t>
    </r>
    <r>
      <rPr>
        <sz val="14"/>
        <color theme="1"/>
        <rFont val="Arial"/>
        <family val="2"/>
      </rPr>
      <t xml:space="preserve"> </t>
    </r>
    <r>
      <rPr>
        <b/>
        <sz val="14"/>
        <color theme="1"/>
        <rFont val="Arial"/>
        <family val="2"/>
      </rPr>
      <t>6.000
Cronograma de Actividades:</t>
    </r>
    <r>
      <rPr>
        <sz val="14"/>
        <color theme="1"/>
        <rFont val="Arial"/>
        <family val="2"/>
      </rPr>
      <t xml:space="preserve"> Febrero 16 Pintando el Museo San Sebastiàn
Junio 09 Historia Museo San Sebastiàn
Junio 15 Dibujo Museo Bomberos
Agosto 31 Dibujo Museo Mulalò
Septiembre 08 Jueves de Patrimonio sitio Museo San Sebastiàn
Septiembre 08 Historia Museo Bomberos
Septiembre 29 Historia Museo Montañitas
Septiembre 29 Jueves de Patrimonio Sitio Museo Montañitas
Octubre 20 Jueves de Patrimonio Sitio Museo Bomberos
Octubre 27 Historia Museo Mulalò
Noviembre 02 Dibujo Museo Montañitas
Noviembre 10 Jueves de Patrimonio Sitio Museo Mulalò
</t>
    </r>
  </si>
  <si>
    <r>
      <rPr>
        <b/>
        <sz val="14"/>
        <color theme="1"/>
        <rFont val="Arial"/>
        <family val="2"/>
      </rPr>
      <t>OBJETIVO DE LA ACTIVIDAD</t>
    </r>
    <r>
      <rPr>
        <sz val="14"/>
        <color theme="1"/>
        <rFont val="Arial"/>
        <family val="2"/>
      </rPr>
      <t xml:space="preserve"> Capacitación en la Ley 1185 de 2008 donde se habla de Patrimonio Cultural de una Nación. Al igual se habla de Patrimonio Arqueológico, Patrimonio Material, Patrimonio Inmaterial y Patrimonio Arqueológico. </t>
    </r>
    <r>
      <rPr>
        <b/>
        <sz val="14"/>
        <color theme="1"/>
        <rFont val="Arial"/>
        <family val="2"/>
      </rPr>
      <t>Cronograma:</t>
    </r>
    <r>
      <rPr>
        <sz val="14"/>
        <color theme="1"/>
        <rFont val="Arial"/>
        <family val="2"/>
      </rPr>
      <t xml:space="preserve"> 1. Socialización de la Ley 1185 de 2008 protección y salvaguardia del Patrimonio Cultural enviado a profesores a travès de las redes sociales, febrero 28 (5.000 estudiantes)
2. Antonia Santos, marzo 02, grados Quinto (90 estudiantes)
3. Policarpa Salavarrieta, mayo 24, grados noveno y dècimo (45 estudiantes)
4. Policìa Cìvica de Yumbo, junio 11, quinto y sexto (32 estudiantes)
5. Rosa Zàrate de Peña, junio 23, octavos (25 estudiantes)
6. Pedro Sànchez Tello, julio 21, 2do, 3ro, 4to, 5to (90 estudientes)
7. Antonia Santos, agosto 09, grados quintos (90 estudiantes)
8. Antonia Santos , agosto 23, grados tercero (76 estudiantes)
9. Rosa Zàrate, septiembre 28 dìa internacional del turìsmo (75 estudiantes)
10. Redes sociales, grupo de difusiòn, octubre 03 (5.000 estudiantes)
11. Feria del Patrimonio, octubre 21 (700 personas)
12. Elìas Quintero, noviembre 10 (21 estudiantes)
13. Juan XXIII, noviembre 16 (85 estudiantes)
</t>
    </r>
    <r>
      <rPr>
        <b/>
        <sz val="14"/>
        <color theme="1"/>
        <rFont val="Arial"/>
        <family val="2"/>
      </rPr>
      <t>CANTIDAD TOTAL DE POBLACION IMPACTADA</t>
    </r>
    <r>
      <rPr>
        <sz val="14"/>
        <color theme="1"/>
        <rFont val="Arial"/>
        <family val="2"/>
      </rPr>
      <t xml:space="preserve"> 6.329
</t>
    </r>
    <r>
      <rPr>
        <b/>
        <sz val="14"/>
        <color theme="1"/>
        <rFont val="Arial"/>
        <family val="2"/>
      </rPr>
      <t xml:space="preserve">RESULTADOS </t>
    </r>
    <r>
      <rPr>
        <sz val="14"/>
        <color theme="1"/>
        <rFont val="Arial"/>
        <family val="2"/>
      </rPr>
      <t xml:space="preserve">
Los estudiantes reconocieron que existe un patrimonio cultural, el cual hay que conservarlo ya que en la actualidad se siguen encontrado vestigios e historias que hablan de nuestro municipio de Yumbo.  Aprendieron que hay que proteger, salvaguardar, conservar, sostener y divulgar nuestro Patrimonio Cultural. 
</t>
    </r>
  </si>
  <si>
    <r>
      <rPr>
        <b/>
        <sz val="14"/>
        <color theme="1"/>
        <rFont val="Arial"/>
        <family val="2"/>
      </rPr>
      <t xml:space="preserve">Capacitacion 1: Historias de Yumbo OBJETIVO DE LA ACTIVIDAD </t>
    </r>
    <r>
      <rPr>
        <sz val="14"/>
        <color theme="1"/>
        <rFont val="Arial"/>
        <family val="2"/>
      </rPr>
      <t xml:space="preserve">El objetivo es empezar a tejer la historia del municipio de Yumbo en una Línea de Tiempo y acontecimientos importantes donde se resalta el patrimonio inmaterial, donde se marquen las diferentes èpocas vividas en pro de la recuperaciòn de la memoria històtica del municipio.  </t>
    </r>
    <r>
      <rPr>
        <b/>
        <sz val="14"/>
        <color theme="1"/>
        <rFont val="Arial"/>
        <family val="2"/>
      </rPr>
      <t xml:space="preserve">Cronograma:
</t>
    </r>
    <r>
      <rPr>
        <sz val="14"/>
        <color theme="1"/>
        <rFont val="Arial"/>
        <family val="2"/>
      </rPr>
      <t>1. Febrero 17, que es patrimonio</t>
    </r>
    <r>
      <rPr>
        <b/>
        <sz val="14"/>
        <color theme="1"/>
        <rFont val="Arial"/>
        <family val="2"/>
      </rPr>
      <t xml:space="preserve">
</t>
    </r>
    <r>
      <rPr>
        <sz val="14"/>
        <color theme="1"/>
        <rFont val="Arial"/>
        <family val="2"/>
      </rPr>
      <t>2. Febrero 24, escudo, bandera e himno Yumbo
3. Marzo 03, estatua Fray Peña
4. Marzo 10, Teatro Belalcazar
5. Marzo 17, Paso de la Torre
6. Marzo 24, sopa de tortilla
7. Marzo 31, caña de azùcar en escudo de Yumbo
8. Abril 07, Guaca de Jacinto
9. Abril 21, Semana Santa en Yumbo
10. Abril 28 Patrimonio Material de Yumbo
11. Mayo 05, Patrimonio Inmaterial de Yumbo
12. Mayo 12 Semana de la municipalidad em Yumbo
13. Mayo 19, historia indìgena Balto Puente
14. Mayo 26 historia Feria de Patrimonio Yumbo
15. Junio 02, Cerro de las tres cruces Yumbo
16. Junio 09, reapertura Museo San Sebastiàn de Yumbo
17. Junio 16,  carretera Yumbo La Cumbre
18. Junio 23, Encuentro de danzas en Yumbo
19. Junio 30, Las Macetas
20. Julio 21, embarcaciones en Yumbo
21. Julio 28, ladrillera Pio Baffoni
22. Agosto 04, cometas en Yumbo
23. Agosto 11, solares y flor de Montenegro en Yumbo
24. Agosto 18, festividades barrio La Chanca
25. Agosto 25, Iglesia San Francisco de Asis en Dapa
26. Septiembre 01, celebraciones en Yumbo
27. Septiembre 08, Museo Bomberos Yumbo
28. Septiembre 15, capilla Puerto Isaacs
29. Septiembre 22, Parque Alfonso Lòpez Pumarejo
30. Septiembre 29, historia Museo Montañitas
31. Octubre 06, Santo Peregrino
32. Octubre 20, algodòn en Yumbo
33. Octubre 27, Museo Comunitario Mulalò
34. Noviembre 03, Parque Bolìvar
35. Noviembre 10, Mitos y leyendas Yumbo
36. Noviembre 17, Biografìa Julio Cèsar Garcìa Ayala</t>
    </r>
    <r>
      <rPr>
        <b/>
        <sz val="14"/>
        <color theme="1"/>
        <rFont val="Arial"/>
        <family val="2"/>
      </rPr>
      <t xml:space="preserve">
CANTIDAD TOTAL DE POBLACION IMPACTADA </t>
    </r>
    <r>
      <rPr>
        <sz val="14"/>
        <color theme="1"/>
        <rFont val="Arial"/>
        <family val="2"/>
      </rPr>
      <t>6.000</t>
    </r>
    <r>
      <rPr>
        <b/>
        <sz val="14"/>
        <color theme="1"/>
        <rFont val="Arial"/>
        <family val="2"/>
      </rPr>
      <t xml:space="preserve">
RESULTADOS 
</t>
    </r>
    <r>
      <rPr>
        <sz val="14"/>
        <color theme="1"/>
        <rFont val="Arial"/>
        <family val="2"/>
      </rPr>
      <t xml:space="preserve"> El resultado es positvo ya que hay alguna retroalimentaciòn con algunos docentes. Algunos transforman positivamente la informaciòn enviada. Otros docentes hacen los comentarios de la historia donde evocan experiencias vivenciales con los estudiantes. Y otros aportan con relatos que han vivido de acuerdo a la historia enviada, con esto podemos alimentar la historia de Yumbo.
</t>
    </r>
    <r>
      <rPr>
        <b/>
        <sz val="14"/>
        <color theme="1"/>
        <rFont val="Arial"/>
        <family val="2"/>
      </rPr>
      <t>Capacitacion 2: Jueves de Patrimonio.</t>
    </r>
    <r>
      <rPr>
        <sz val="14"/>
        <color theme="1"/>
        <rFont val="Arial"/>
        <family val="2"/>
      </rPr>
      <t xml:space="preserve"> </t>
    </r>
    <r>
      <rPr>
        <b/>
        <sz val="14"/>
        <color theme="1"/>
        <rFont val="Arial"/>
        <family val="2"/>
      </rPr>
      <t>Temas varios que se plantean semanalmente.</t>
    </r>
    <r>
      <rPr>
        <sz val="14"/>
        <color theme="1"/>
        <rFont val="Arial"/>
        <family val="2"/>
      </rPr>
      <t xml:space="preserve">
</t>
    </r>
    <r>
      <rPr>
        <b/>
        <sz val="14"/>
        <color theme="1"/>
        <rFont val="Arial"/>
        <family val="2"/>
      </rPr>
      <t xml:space="preserve">OBJETIVO DE LA ACTIVIDAD </t>
    </r>
    <r>
      <rPr>
        <sz val="14"/>
        <color theme="1"/>
        <rFont val="Arial"/>
        <family val="2"/>
      </rPr>
      <t xml:space="preserve">Llegar a la comunidad yumbeña a través de este espacio para la Recuperación de la memoria histórica del municipio. 
</t>
    </r>
    <r>
      <rPr>
        <b/>
        <sz val="14"/>
        <color theme="1"/>
        <rFont val="Arial"/>
        <family val="2"/>
      </rPr>
      <t xml:space="preserve">DESCRIPCION DE LA ACTIVIDAD </t>
    </r>
    <r>
      <rPr>
        <sz val="14"/>
        <color theme="1"/>
        <rFont val="Arial"/>
        <family val="2"/>
      </rPr>
      <t xml:space="preserve">Se empieza un jueves con Yumbo ilustrado a travès de fotos, a la siguiente semana con Sabias que? Y despues con un sitio de referencia para que los yumbeños lo visiten. Cronograma: Febrero 17 Imàgenes ladrillera de pio Baffoni
Febrero 24 Sabias que? Màquina la Conchita
Marzo 03 Sitio, Plaza de Mercado
Marzo 10 Imàgenes Casa Museo Hilda Muñoz
Marzo 17 Sabias que? Casa Museo Hilda Muñoz
Marzo 24 Sitio, Paso de la Torre
Marzo 31 Imàgenes casas antigua de Yumbo
Abril 07 Sabias que? Piedra Cementerio
Abril 14 Sitio, Semana Santa en Yumbo
Abril 21 Imàgenes Parque Simòn Bolìvar de Yumbo
Abril 28 Sabìas que? Concuerso Danza en Pareja Yumbo
Mayo 05, Sitio Parque Belalcazar
Mayo 12, Imàgenes Iglesia Señor del Buen Consuelo
Mayo 19, Sabìas que? Virgen de Fàtima celebraciòn en Yumbo
Mayo 26, Sitio Tertulias de Yumbo
Junio 02, Imàgenes dìa Campesino en Yumbo
Junio 09, Sabìas que? Reapertura Museo San Sebastiàn de Yumbo
Junio 16, Sitio Mulalò celebraciòn San Antonio de Padua
Junio 23, Imàgenes Iglesia Señor de la Buena Esperanza
Junio 30, Sabìas que? Restaurante Antòjate
Julio 07, Sitio Corregimiento Dapa
Julio 14, Yumbo ilustrado, Alcaldìa de Yumbo
Julio 21, sabias que? Brigada infantìl Bomberos
Julio 28, sitio Rio Yumbo
Agosto 04, Yumbo ilustrado Fray Peña
Agosto 11, sabìas que? Celebraciòn 7 de agosto
Agosto 18, sitio, parque lineal
Agosto 25 Yumbo ilustrado, parque Belalcazar
Septiembre 01 sabias que, juegos tradicionales
Septiembre 08 sitio, Museo San Sebastiàn
Septiembre 15 Yumbo ilustrado, caña de azùcar
Septiembre 22 sabias que, algodòn en Yumbo
Septiembre 29 sitio, Museo Montañitas
Octubre 06, Yumbo ilustrado, Buses de Yumbo
Octubre 13 sabìas que , humedal Platanares
Octubre 20 Sitio Museo Bomberos
Octubre 27 Yumbo ilustrado, el tren en Yumbo
Noviembre 03 Sabìas que, Museo FAMPAY
Noviembre 10 sitio, Museo Mulalò
Noviembre 17 Yumbo ilustrado, encuentro de mùsica
Noviembre 24  sabìas que, Encuentro de mùsica
Diciembre 02 Sitio, señalèticas en Yumbo
Diciembre 08 Yumbo ilustrado, Edificio IMCY
</t>
    </r>
    <r>
      <rPr>
        <b/>
        <sz val="14"/>
        <color theme="1"/>
        <rFont val="Arial"/>
        <family val="2"/>
      </rPr>
      <t xml:space="preserve">CANTIDAD DE POBLACION IMPACTADA </t>
    </r>
    <r>
      <rPr>
        <sz val="14"/>
        <color theme="1"/>
        <rFont val="Arial"/>
        <family val="2"/>
      </rPr>
      <t xml:space="preserve">5.000 personas
</t>
    </r>
    <r>
      <rPr>
        <b/>
        <sz val="14"/>
        <color theme="1"/>
        <rFont val="Arial"/>
        <family val="2"/>
      </rPr>
      <t>RESULTADOS :</t>
    </r>
    <r>
      <rPr>
        <sz val="14"/>
        <color theme="1"/>
        <rFont val="Arial"/>
        <family val="2"/>
      </rPr>
      <t xml:space="preserve">
Los resultados alcanzados son satisfactorios ya que las personas que se conectan empiezan hacer un aporte valioso desde sus experiencias significativas con la historia. Unos aprendiendo y conociendo y por parte del equipo de patrimonio, se logra también conocer aspectos que las personas hacen a través de su memoria y experiencias vivenciales.
</t>
    </r>
    <r>
      <rPr>
        <b/>
        <sz val="14"/>
        <color theme="1"/>
        <rFont val="Arial"/>
        <family val="2"/>
      </rPr>
      <t>Capacitacion 3: Taller Del Ahorro</t>
    </r>
    <r>
      <rPr>
        <sz val="14"/>
        <color theme="1"/>
        <rFont val="Arial"/>
        <family val="2"/>
      </rPr>
      <t xml:space="preserve">
</t>
    </r>
    <r>
      <rPr>
        <b/>
        <sz val="14"/>
        <color theme="1"/>
        <rFont val="Arial"/>
        <family val="2"/>
      </rPr>
      <t xml:space="preserve">OBJETIVO DE LA ACTIVIDAD </t>
    </r>
    <r>
      <rPr>
        <sz val="14"/>
        <color theme="1"/>
        <rFont val="Arial"/>
        <family val="2"/>
      </rPr>
      <t xml:space="preserve">Una alcancía para alcanzar mis sueños, promover en los niños, niñas, adolescentes y jóvenes el desarrollo de competencias básicas y ciudadanas, así como el pensamiento crítico y reflexivo necesario para toma de decisiones responsables e informadas sobre temas económicos y financieros que favorezcan la construcción de sus proyectos de vida con calidad y sostenibilidad. 
</t>
    </r>
    <r>
      <rPr>
        <b/>
        <sz val="14"/>
        <color theme="1"/>
        <rFont val="Arial"/>
        <family val="2"/>
      </rPr>
      <t xml:space="preserve">Cronograma: </t>
    </r>
    <r>
      <rPr>
        <sz val="14"/>
        <color theme="1"/>
        <rFont val="Arial"/>
        <family val="2"/>
      </rPr>
      <t xml:space="preserve">Febrero 15 Sagrado Corazòn, Quinto, Cuarto, Tercero. 62 estudiantes
Febrero 24 Sagrado Corazòn, Quinto. 25 estudiantes
Marzo 04 Manuel Marìa Sànchez Aceleraciòn. 22 estudiantes
Marzo 17 Sagrado Corazòn, parte dos, 3ro, 4to y 5to. 62 estudiantes
Mayo 23, Colegio Bautista, 5to, 29 estudiantes
Mayo 31, Ceat General, 4to y 5to, 70 estudiantes
Junio 01, Colegio Bautista, 4to, 26 estudiantes
Junio 10, Colegio Dan Francisco Javier, grado 5to, 34 estudiantes
Junio 13, Colegio San Francisco Javier, 6to, 41 estudiantes
Julio 13, Ces Kids, 5to, 18 estudiantes
Agosto 08, Juan XXIII, 4tos, 110 estudiantes
Agosto 10, ICBF madres en lactancia, biblioteca Las Cruces, 17 personas
Agosto 22, Juan XXIII, 5tos, 71 estudiantes
</t>
    </r>
    <r>
      <rPr>
        <b/>
        <sz val="14"/>
        <color theme="1"/>
        <rFont val="Arial"/>
        <family val="2"/>
      </rPr>
      <t>CANTIDAD DE POBLACION IMPACTADA</t>
    </r>
    <r>
      <rPr>
        <sz val="14"/>
        <color theme="1"/>
        <rFont val="Arial"/>
        <family val="2"/>
      </rPr>
      <t xml:space="preserve"> 587 estudiantes
</t>
    </r>
    <r>
      <rPr>
        <b/>
        <sz val="14"/>
        <color theme="1"/>
        <rFont val="Arial"/>
        <family val="2"/>
      </rPr>
      <t xml:space="preserve">RESULTADOS </t>
    </r>
    <r>
      <rPr>
        <sz val="14"/>
        <color theme="1"/>
        <rFont val="Arial"/>
        <family val="2"/>
      </rPr>
      <t xml:space="preserve">
Esta actividad como taller y capacitación dan como resultado motivar a los estudiantes e incentivarlos a lograr y alcanzar algunas de sus metas mediante el Ahorro. Asì como conocer la historia de los billetes y monedas de Colombia, tanto en los personajes como los animales ademàs del paisaje natural.
</t>
    </r>
    <r>
      <rPr>
        <b/>
        <sz val="14"/>
        <color theme="1"/>
        <rFont val="Arial"/>
        <family val="2"/>
      </rPr>
      <t>Capacitacion 4: Que es Patrimonio e historia desde la llegada de los españoles hasta nuestros dias.</t>
    </r>
    <r>
      <rPr>
        <sz val="14"/>
        <color theme="1"/>
        <rFont val="Arial"/>
        <family val="2"/>
      </rPr>
      <t xml:space="preserve">
</t>
    </r>
    <r>
      <rPr>
        <b/>
        <sz val="14"/>
        <color theme="1"/>
        <rFont val="Arial"/>
        <family val="2"/>
      </rPr>
      <t>OBJETIVO DE LA ACTIVIDAD</t>
    </r>
    <r>
      <rPr>
        <sz val="14"/>
        <color theme="1"/>
        <rFont val="Arial"/>
        <family val="2"/>
      </rPr>
      <t xml:space="preserve"> Dar a conocer en los colegios que es el patrimonio material, inmaterial, natural y arqueològico. Y contar la historia desde la llegada de los españoles a Yumbo hasta nuestros dias. </t>
    </r>
    <r>
      <rPr>
        <b/>
        <sz val="14"/>
        <color theme="1"/>
        <rFont val="Arial"/>
        <family val="2"/>
      </rPr>
      <t xml:space="preserve">Cronograma:  </t>
    </r>
    <r>
      <rPr>
        <sz val="14"/>
        <color theme="1"/>
        <rFont val="Arial"/>
        <family val="2"/>
      </rPr>
      <t>Marzo 02 Antonia Santos, tres Quintos. 90 estudiantes. Tema Que es Patrimonio.
Marzo 16 Elìas Quintero, Quinto. 30 estudiantes. Que es Patrimonio.
Marzo 22 Pedro Sànchez Tello, profesor Nelson Achicanoy, tercero. 30 estudiantes. Tema Que es Patrimonio.
Marzo 23 Pedro Sànchez Tello, profesora Viviana Reyes, tercero, 30 estudiantes. Tema Que es Patrimonio.
Marzo 25 Pedros Sànchez Tello, profesor Eisenjawuer, segundo. 30 estudiantes. Tema Que es Patrimonio
Abril 19 Guardianes del Patrimonio, labor social, intendente Pestana, 30 estudiantes. Tema Que es patrimonio.
Abril 26 Antonia Santos, grado 5to, profesora Marìa Constanza Rojas, 90 estudiantes. Tema Llegada de los españoles a Yumbo.
Mayo 16 Hèctor Alfonso Saavedra, grado 5to, profesora Lida Rengifo, 25 estudiantes, Tema Llegada de los españoles a Yumbo.
Mayo 24 Policarpa Salavarrieta, noveno y dècimo, Orientadora Sara Sofìa Castañeda, 45 estudiantes. Tema Que es patrimonio.</t>
    </r>
    <r>
      <rPr>
        <b/>
        <sz val="14"/>
        <color theme="1"/>
        <rFont val="Arial"/>
        <family val="2"/>
      </rPr>
      <t xml:space="preserve">
CANTIDAD DE POBLACION IMPACTADA </t>
    </r>
    <r>
      <rPr>
        <sz val="14"/>
        <color theme="1"/>
        <rFont val="Arial"/>
        <family val="2"/>
      </rPr>
      <t>400 estudiantes</t>
    </r>
    <r>
      <rPr>
        <b/>
        <sz val="14"/>
        <color theme="1"/>
        <rFont val="Arial"/>
        <family val="2"/>
      </rPr>
      <t xml:space="preserve">
RESULTADOS 
</t>
    </r>
    <r>
      <rPr>
        <sz val="14"/>
        <color theme="1"/>
        <rFont val="Arial"/>
        <family val="2"/>
      </rPr>
      <t>Los profesores de las instituciones han aceptado el proyecto de conocer la historia de Yumbo y se ha empezado con conocer que es el patrimoni de Yumbo. Ademàs de acercar a la historia desde la llegada de los españoles a Yumbo y en general un repaso por la historia de Colombia. Los estudiantes la han recibido con asombro e interès ya que es algo de conocer y tener despuès sentido de pertenencia por el municipio.</t>
    </r>
    <r>
      <rPr>
        <b/>
        <sz val="14"/>
        <color theme="1"/>
        <rFont val="Arial"/>
        <family val="2"/>
      </rPr>
      <t xml:space="preserve">
</t>
    </r>
    <r>
      <rPr>
        <sz val="14"/>
        <color theme="1"/>
        <rFont val="Arial"/>
        <family val="2"/>
      </rPr>
      <t xml:space="preserve">
</t>
    </r>
    <r>
      <rPr>
        <b/>
        <sz val="14"/>
        <color theme="1"/>
        <rFont val="Arial"/>
        <family val="2"/>
      </rPr>
      <t xml:space="preserve">
</t>
    </r>
    <r>
      <rPr>
        <sz val="14"/>
        <color theme="1"/>
        <rFont val="Arial"/>
        <family val="2"/>
      </rPr>
      <t xml:space="preserve">
</t>
    </r>
  </si>
  <si>
    <r>
      <rPr>
        <b/>
        <sz val="14"/>
        <color theme="1"/>
        <rFont val="Arial"/>
        <family val="2"/>
      </rPr>
      <t>OBJETIVO DE LA ACTIVIDAD</t>
    </r>
    <r>
      <rPr>
        <sz val="14"/>
        <color theme="1"/>
        <rFont val="Arial"/>
        <family val="2"/>
      </rPr>
      <t xml:space="preserve"> Graduar estudiantes del proceso escuela en tecnico laboral EN ACOMPAÑANTE MUSICAL </t>
    </r>
    <r>
      <rPr>
        <b/>
        <sz val="14"/>
        <color theme="1"/>
        <rFont val="Arial"/>
        <family val="2"/>
      </rPr>
      <t>Cronograma:</t>
    </r>
    <r>
      <rPr>
        <sz val="14"/>
        <color theme="1"/>
        <rFont val="Arial"/>
        <family val="2"/>
      </rPr>
      <t xml:space="preserve">.• A partir del día  primero de febrero las clases se comenzaron a dictar de forma presencial, Se da continuidad a  la realización del  desarrollo  temático, en las diferentes áreas de la escuela de musica, semestres II y IV. Se realiza la reunion mensual y se hace seguimiento individual de cada uno de los estudiantes de  la escuela. Socialización  de estrategias para apoyo a estudiantes  que presentan bajo rendimiento.
• En las actividades institucionales se desarrollan parciales intermedios y finales, según el cronograma académico, el dia 5 de julio se graduaron 11 estudiantes de 4 semestre
• Se Realiza los días 13 y 14 del mes de julio el examen de admisión de los nuevos estudiantes de primer semestre y  se amplía la fecha hasta el 30 de julio, se presentaron 28 estudiantes nuevos y se continua el proceso de 3 semestre con 16 estudiantes.
• Se realizara la audicion  de  2 y 4 semestre y el grado de los estudiantes de 4 semestre donde se graduaran 11 estudiantes.
• Mensualmente se realizan reuniones con docentes buscando realizar el seguinmiento de estudiantes, que vaya acorde a su pensum academico
</t>
    </r>
  </si>
  <si>
    <t xml:space="preserve">Se realizaron labores de disgnotico y estrategias para promocionar las modalidades artisticas, como tambien se esta realizando seguimiento y evaluacion a  • A partir del día  primero de febrero las clases se comenzaron a dictar de forma presencial, Se da continuidad a  la realización del  desarrollo  temático, en las diferentes áreas de la escuela de musica, semestres II y IV. Se realiza la reunion mensual y se hace seguimiento individual de cada uno de los estudiantes de  la escuela. Socialización  de estrategias para apoyo a estudiantes  que presentan bajo rendimiento.
• En las actividades institucionales se desarrollan parciales intermedios y finales, según el cronograma académico, el dia 5 de julio se graduaron 11 estudiantes de 4 semestre
• Se Realiza los días 13 y 14 del mes de julio el examen de admisión de los nuevos estudiantes de primer semestre y  se amplía la fecha hasta el 30 de julio, se presentaron 28 estudiantes nuevos y se continua el proceso de 3 semestre con 16 estudiantes.
• Se realizara la audicion  de  2 y 4 semestre y el grado de los estudiantes de 4 semestre donde se graduaran 11 estudiantes.
• Mensualmente se realizan reuniones con docentes buscando realizar el seguinmiento de estudiantes, que vaya acorde a su pensum academico
</t>
  </si>
  <si>
    <t xml:space="preserve">Se logro la adquisicion de los siguientes instrumentos de trabajo para los talleres y escuela de artes integradas:
1 ADAPTADOR CORRIENTE CA-120V 5
2 APOYA PIE 10
3 ATRIL PARTITURA 10
4 ENCORDADO EJ-27N 17
5 ENCORDADO TIPLE 3
6 ENCORDADO ERNIE BALL 2833 BAJO 2
7 ESTUCHE SEMIDURO ACUSTICA 4
8 ESTUCHE LONA ACUSTICA 5
9 POLISH GUITARRA 2
10 CABLE DE PODER 5
11 ENCORDADO VIOLIN PIRASTRO 2
12 ENCORDADO VIOLIN 3/4 PIRASTRO 2
13 ARCOVIOLIN 3/4 2
14 ARCI VIOLIN 4/4 2
15 VIOLIN 3/4 1
16 ACEITE VALVULAS 5
17 VASELINA BOMBAS 5
18 ENCORDADO BAJO ERNIE BALL 5C 2
19 ENCORDADO BAJO ERNIE BALL 4C 3
20 KIT LIMPIEZA SAXOFON 6
21 KIT LIMPIEZA TROMPETA 6
22 BASE ORGANETA 3
23 ENTORCHADO REDOBLANTE 14 4
24 JUEGO PATAS BOMBO 1
25 PLATILLO HIT HAT 14 2
26 PLATILLO CRASH 16" 2
27 KIT FELPA PLATILLOS 3
28 BASE JIRAFA PLATILLO 3
29 BASE BOOM PLATILLO 2
30 CAMPANA BATERIA 1
31 BASE RECTA PLATILLO 3
32 BOQUILLA CLARINETE SOPRANO 4C 4
33 BOQUILLA SAXO ALTO 4C 2
34 BOQUILLA SAXO TENOR 4C 2
35 BOQUILLA TROMPETA 7C 5
36 ESTUCHE CLARINETE REQUINTO 1
37 ESTUCHE TROMPETA ESTÁNDAR 3
38 ATRIL PARTITURA 10
39 ATRIL PARTITURA 5
40 CABINA PARLANTE 1
</t>
  </si>
  <si>
    <t>Expediente contractual # 10-09-27-14 archivado en contratacion y en secop 2</t>
  </si>
  <si>
    <t>Se genero desierto</t>
  </si>
  <si>
    <r>
      <rPr>
        <b/>
        <sz val="14"/>
        <color theme="1"/>
        <rFont val="Arial"/>
        <family val="2"/>
      </rPr>
      <t xml:space="preserve">MUESTRAS ARTISTICAS IMCY 2022 PRIMER SEMESTRE 
</t>
    </r>
    <r>
      <rPr>
        <sz val="14"/>
        <color theme="1"/>
        <rFont val="Arial"/>
        <family val="2"/>
      </rPr>
      <t>O</t>
    </r>
    <r>
      <rPr>
        <b/>
        <sz val="14"/>
        <color theme="1"/>
        <rFont val="Arial"/>
        <family val="2"/>
      </rPr>
      <t xml:space="preserve">BJETIVO DE LA ACTIVIDAD: </t>
    </r>
    <r>
      <rPr>
        <sz val="14"/>
        <color theme="1"/>
        <rFont val="Arial"/>
        <family val="2"/>
      </rPr>
      <t xml:space="preserve">
PROMOVER Y FORTALECERLOS PROCESOS DE TALLERES  DE FORMACIÓN ARTISTICA Y CULTURAL  DEL INSTITUTO MUNICIPAL DE CULTURAL DE YUMBO. 
</t>
    </r>
    <r>
      <rPr>
        <b/>
        <sz val="14"/>
        <color theme="1"/>
        <rFont val="Arial"/>
        <family val="2"/>
      </rPr>
      <t xml:space="preserve">DESCRIPCION DE LA ACTIVIDAD </t>
    </r>
    <r>
      <rPr>
        <sz val="14"/>
        <color theme="1"/>
        <rFont val="Arial"/>
        <family val="2"/>
      </rPr>
      <t xml:space="preserve">
Se realiza presentaciones de las diferentes modalidades artisticas las cuales llamamos muestras artisticas con los diferentes artistas y estudiantes de 1, 2, 3 y 4 nivel de los diferentes talleres de formación artistica y cultural.  
•  se organiza la programacion y se lleva a cabo un orden por días de las diferentes muestras artisticas, se decide que el evento se llamara “MUESTRAS ARTISTICAS DE TALENTOS IMCY 2022” UN VERANO DE NECANTO, donde se involcran talleres de formacion y  3 galas durante los dias 16 AL 19 DE AGOSTO. 
</t>
    </r>
    <r>
      <rPr>
        <b/>
        <sz val="14"/>
        <color theme="1"/>
        <rFont val="Arial"/>
        <family val="2"/>
      </rPr>
      <t xml:space="preserve">MUESTRAS ARTISTICAS IMCY 2022 SEGUNDO SEMESTRE 
DESCRIPCION DE LA ACTIVIDAD </t>
    </r>
    <r>
      <rPr>
        <sz val="14"/>
        <color theme="1"/>
        <rFont val="Arial"/>
        <family val="2"/>
      </rPr>
      <t xml:space="preserve">
Se realiza presentaciones de las diferentes modalidades artisticas las cuales llamamos muestras artisticas con los diferentes artistas y estudiantes de 1, 2, 3 y 4 nivel de los diferentes talleres de formación artistica y cultural.  
 se organiza la programacion y se lleva a cabo un orden por días de las diferentes muestras artisticas, se decide que el evento se llamara “MUESTRAS ARTISTICAS DE TALENTOS IMCY 2022” “UNA NAVIDAD DE ENCANTO”, donde se involcran talleres de formacion y  5 galas durante los dias 28 AL 30 DE NOVIEMBRE, 1 Y 2 DE DICIEMBRE
</t>
    </r>
  </si>
  <si>
    <t>Se logro desarrollar 1 encuentro de egresados donde se comparten vivencias de los egresados, tambien se le hizo una cena. Y se les mostro los avances que han venido generando la escuela de formacion tecnica laboral en interpretacion musical.</t>
  </si>
  <si>
    <t xml:space="preserve">Con el objetivo de fortalcer el proceso tecnico laboral a partir de la practica se genera la AUDICION ESCUELA DE MUSICA
• PROGRAMA AUDICION 
• PRESENTADOR
• Himno a la república de Colombia
• Palabras del coordinador de la escuela de música Lic. Ovidio López Chilito
1. Palabras del Gerente del instituto municipal de cultura Dr. Edwin Cortázar Villabon 
2. UITARRA 
Profesor: JUAN PABLO MARTINEZ
-ENSAMBLE DE GUITARRAS
 Intérpretes: Juan Luis Osorio – Mauren Lizeth Sanchez- Kevin Agudelo-Walter Steven Arroyo (SEMESTRE III)
                       Andrés Felipe García (SEMESTRE I)
                      Jorge Andrés Mora –Profesor de Clarinete.
3. TECNICA VOCAL 
Profesora: BEATRIZ DUQUE
Intérpretes: ESTUDIANTES SEMESTRE I 
Intérprete: EVELIN HERRERA 
Obra: ME BORRARAS 
Compositor: María Isabel Saavedra 
Intérpretes: DANNA MORENO
Obra: MY SEA 
Compositor:  IU –COMPOSITORA COREANA 
Intérpretes: LEIDY OSORIO
Obra: COMO OLVIDAR   
Compositor: CRISTIAN CAMPUZANO
Intérprete: YUSETH DIAZ 
Obra: VIDA MIA   
Compositor: NAHUEL PENNISI
ESTUDIANTE SEMESTRE III
Intérprete: JONATHAN GUZMAN 
Obra: DULCITO DE COCO 
Compositor: Vicente García 
4. PIANO COMPLEMETARIO
Profesor: SANTIAGO MELO PAZ
-Intérpretes: YUSETH DIAZ- SEMESTRE I
Obra: LA GATA GOLOSA 
Compositor: FULGENCIO GARCIA 
-Intérpretes: VANESSA CARDONA – SEMESTRE III
Obra: MUSICA DE AMELIE –La Película 
Compositor: Yann Tiersen
5. VIENTOS METAL Y MADERA
Profesor: GUIDO HERNAN CAMACHO
Intérpretes: XIOMARA RODRIGUEZ y CAMILO SANCHEZ 
Obra: Invención N°8 para 2 saxos 
Compositor: Johann Sebastián Bach 
Intérpretes: CAMILO SANCHEZ
Obra: 1er Movimiento de la Partita en La Menor 
Compositor: Johann Sebastián Bach
Intérpretes Guy Lacour
6. PERCUSION
Profesor: ALEXANDER DUQUE
Intérprete: MIGUEL ANGEL SAA
-Obra:Estudio en 4/4 para Redoblante  
Autor: Morris Goldemberg
Interprete: CRISTIAN MONTES 
Obra: Estudio en 2/4 , Redoble de 5 golpes 
Autor: Garwood Walley
Interprete: DIEGO GRISALES 
Obra: Estudio # 3 del libro de las 50 piezas para Redoblante 
Autor: Keith Bartlett
Interprete: MARTIN SANCHEZ 
Obra: Estudio # 10 del libro 
Autor: Morris Goldemberg
7. ESTUDIANTES DE TROMPETA Y SAXOFON 
Profesor: ISBEL CHAMIZO
Intérpretes: - XIOMARA RODRIGUEZ (SAXOFON TENOR) SEMESTRE III
      -BRANDON YEFRI CARREÑO (TROMPETA) SEMESTRE I
Obra: Duetos para Trompetas: Canción Sagrada  
Autor: Dimitri Bortianski
Obra: Himno Ruso
Autor: Alexei Lvov
8. PRACTICA DE CONJUNTO
Profesor : ISBEL CHAMIZO
Intérpretes: ENSAMBLE ESTUDIANTES DE SEMESTRE I
Obra: PARIO LA LUNA 
Compositor: FOLKLOR DEL PACIFICO
Obra: TOITICO BIEN EMPACAO
Compositor: KATIE JAMES
Intérpretes: ENSAMBLE ESTUDIANTES DE SEMESTRE III
Obra: TE INVITO
Compositor: BEGNER VASQUEZ
Obra: CUANDO NOS VOLVAMOS A ENCONTRAR
Compositor: CARLOS VIVES 
: XIOMARA RODRIGUEZ 
Obra: Estudio para Saxo 
Compositor: Guy Lacour
Intérpretes: ROBERT MACHADO
Obra: Estudio para Saxo 
Compositor: 
</t>
  </si>
  <si>
    <r>
      <rPr>
        <b/>
        <sz val="14"/>
        <color theme="1"/>
        <rFont val="Arial"/>
        <family val="2"/>
      </rPr>
      <t xml:space="preserve">OBJETIVO DE LA ACTIVIDAD </t>
    </r>
    <r>
      <rPr>
        <sz val="14"/>
        <color theme="1"/>
        <rFont val="Arial"/>
        <family val="2"/>
      </rPr>
      <t>El evento tiene como objetivo fomentar la integración y el desarrollo de la danza folklórica promoviendo así el desarrollo del turismo, el encuentro contribuye al fortalecimiento del tejido social, la defensa de los valores, las tradiciones, el sentido de pertenencia y el disfrute de la danza como expresión de nuestra nacionalidad.
se logra desarrollar el 24° Encuentro Nacional de Danzas "Nuestra Tierra - IMCY 2022", el tuvo gran acogida por la comunidad artistica como a su vez se logra generar un gran espectaculo, en este magno evento participaron 12 delegaciones de las cuales 5 fueron nacionales y 7 locales, donde dieron su visto bueno por la calidad de herramienta que s eles genera para que desarrollen un gran espectaculo para la comunidad, en este avento participaron aproximadamente 6000 personas como espectadores directos</t>
    </r>
  </si>
  <si>
    <t>Es viene generando apoyos de circulacion a las diferentes fundaciones la cuales son: Fundacion Reburu, Fundacion soy colombiano, Fundacion nuestra tierra y talentos afrolatinos</t>
  </si>
  <si>
    <t>En el mes de Septiembre se entrega informe con estadisticas sobre el impacto que genera el area en los procesos internos y externos de la entidad, teniendo como resultado que cada dia estamos consolidandonos en la platafrma de instgram y facebook, como tambien se establecio que los medios de comunicacion mas efectivos para la comunicacion interna es el whatsap.</t>
  </si>
  <si>
    <t>informe ubicado en el archivo de gestion del proceso de planeacion.</t>
  </si>
  <si>
    <t xml:space="preserve">OBJETIVO DE LA ACTIVIDAD Informar eventos y actividades por medio de boletines, flayers,  circulares, entre otras 
DESCRIPCION DE LA ACTIVIDAD Reemplazar la información de las carteleras las cuales constan de: Boletines, flayers, circulares, entre otras.
(Enero) Durante el mes se publicaron 3  boletines de prensa con información actual de eventos  
(Febrero) Durante el mes no se publicaron  boletines de prensa con información actual de eventos  
(Marzo) Durante el mes se publicaron 2 boletines de prensa con información actual de eventos  
(abril) Durante el mes se publicaron 3  boletines de prensa con información actual de eventos  
(mayo) Durante el mes  se publicaron 4  boletines de prensa con información actual de eventos  
(junio) Durante el mes se publicaron 5 boletines de prensa con información actual de eventos  
En julio se publicaron 6 boletines de prensa con información actual de eventos.
En agosto se publicaron 6 boletines de prensa con información actual de eventos.
En septiembre se publicaron 3 boletines de prensa con información actual de eventos.
En octubre se publicaron 2 boletines de prensa con información actual de eventos.
En noviembre se publicaron 5 boletines de prensa con información actual de eventos.
En diciembre se publicaron 11 boletines de prensa con información actual de eventos.
</t>
  </si>
  <si>
    <t xml:space="preserve">OBJETIVO DE LA ACTIVIDAD  Mantener la página Web y redes de la entidad actualizada con información concerniente a eventos y actividades del IMCY     
DESCRIPCION DE LA ACTIVIDAD Estar en constante actualización de la página Web y redes  de la entidad en lo concerniente a: Información de los Boletines, flayers, circulares, entre otras. 
Durante los meses de Enero a Marzo del 2022 no se realizaron cambios en piezas publicitarias del Banner de la Pagina Web  y se subió información en el Link de Noticias con  información actual de los eventos y noticias de la entidad. (5 Boletines de prensa). 
Durante los meses de abril a junio del 2022  no se realizaron  cambios en piezas publicitarias del Banner de la Pagina Web  y se subió información en el Link de Noticias con  información actual de los eventos y noticias de la entidad. (12 Boletines de prensa, 4 informes de ley). 
Durante el mes de julio dde 2022 se han realizado 1 cambio en piezas publicitarias del banner de la página web y se subio información en el Link de noticias con información actual de los eventos y noticias de la entidad.
(6 boletines de prensa)
Durante el mes de agosto de 2022 no se realizaron  cambios en piezas publicitarias del banner de la página web y se subio información en el Link de noticias con información actual de los eventos y noticias de la entidad. 17 actualizaciones de información de procesos institucionales.
(6 boletines de prensa)
Durante el mes de Septiembre de 2022 no se han realizado cambios en piezas publicitarias del banner de la página web y se subio información en el Link de noticias con información actual de los eventos y noticias de la entidad.
(3 boletines de prensa)
Durante el mes de octubre de 2022 no se han realizado cambios en piezas publicitarias del banner de la página web y se subio información en el Link de noticias con información actual de los eventos y noticias de la entidad.
(2 boletines de prensa)
Durante el mes de noviembre de 2022 se ha realizado 1 cambio en piezas publicitarias del banner de la página web y se subió información en el Link de noticias con información actual de los eventos y noticias de la entidad.
(5 boletines de prensa)
Durante el mes de diciembre de 2022 son se han realizado cambios en piezas publicitarias del banner de la página web y se subió información en el Link de noticias con información actual de los eventos y noticias de la entidad.
(11 boletines de prensa)
</t>
  </si>
  <si>
    <t xml:space="preserve">OBJETIVO DE LA ACTIVIDAD  Realizar boletines de prensa con el fin de mantener  informada la comunidad del Municipio de Yumbo sobre los eventos y programas que promueve la entidad 
DESCRIPCION DE LA ACTIVIDAD Estar sacando constantemente boletines de prensa con información concerniente a la entidad para ser enviados  a los diferentes medios de comunicación, carteleras, página web y redes sociales con que cuenta la entidad.
(Enero) Durante el mes se publicaron 3 boletines de prensa con información actual de convocatorias e inscripciones.        
(Febrero) Durente el mes no se publicaron bletines de prensa.        
(Marzo) Durante el mes se publicaron 2 boletines de prensa con información actual
(abril) Durante el mes se publicaron 3 boletines de prensa con información actual de convocatorias e inscripciones.        
(mayo) Durente el mes se publicaron 4 boletines de prensa.        
(junio) Durante el mes se publicaron 5 boletines de prensa con información actual.
En julio se publicaron 6 boletines de prensa con información actual de eventos, convocatorias e inscripciones.
En agosto se publicaron 6 boletines de prensa con información actual de eventos, convocatorias e inscripciones.
En septiembre se publicaron 3 boletines de prensa con información actual de eventos, convocatorias e inscripciones.
En octubre se publicaron 2 boletines de prensa con información actual de eventos, convocatorias e inscripciones.
En noviembre se publicaron 5 boletines de prensa con información actual de eventos, convocatorias e inscripciones.
En diciembre se publicaron 11 boletines de prensa con información actual de eventos, convocatorias e inscripciones.
</t>
  </si>
  <si>
    <t xml:space="preserve">OBJETIVO DE LA ACTIVIDAD  Realizar programas en el espacio de la emisora local con el fin de mantener  informada la comunidad del Municipio de Yumbo sobre los eventos y programas que promueve la entidad 
DESCRIPCION DE LA ACTIVIDAD Se apoya el programa radial  todos los días viernes  con información concerniente a la entidad y los programas que se desarrollan dentro de la misma, agenda cultural, eventos, etc.
En el mes de abril se realizo 2 programas de radio ( Lic Ovidio para concurso en pareja, gerente invitando concurso de danza)
En el mes de mayo se realizaron 3 programas de radio ( profesora Heidy Millan invitación al coro y tecnica vocal,día de la municipalidad y Julian Hernandez para socialización actividades culturales CCY )
En el mes de junio se enviaron audios para los programas de radio ( profesora Heidy Millan invitación al recital de coro en auditorio IMCY, Erika Valencia para información de inscripciona talleres y profesor Alex Duque para incitación a Concierto Conferenciael 21 de junio)
En julio se participó en dos programas con información de: Patrimonio Cultural y de Biblioteca Pública Municipal
29 de julio con Kelly Gonzalezde bilbioteca pública hablando de servicios y procesos.
12 de agosto Erika Valencia hablando inicio de talleres.
19 agosto Walter Morales de Cultura ciudadana
En agosto se participó en dos programas con información de: Patrimonio Cultural y de Biblioteca Pública Municipal
2 de septiembre asiste el gerente Pablo Daniel Patiño
16 de septeimbre asiste Lic Jorge Libreros
En septiembre se participó en dos programas con información de: Patrimonio Cultural y de Biblioteca Pública Municipal
En octubre se participó en 3 programas con información de: 
1.Noticiero Yumbo stereo, noticiero del medio día, Festival Independiente de teatro Dionisio Calderón y Encuentro nacional “Manos a la Obra” IMCY. Con Walter Morales y Hugo Acosta.
2. octubre 03, programa Pertenencias con Marco Fidel Suarez y Walter Morales, líder de proceso de Cultura Ciudadana y coordinador del Encuentro de Teatro.
3. Walter Morales en Magazine de los Yumbeños 
4 de noviembre, Magazine de los Yumbeños; Encuentro de Interpretes de Música Colombiana con Ovidio López y Walter Morales
4 noviembre, Noticiero medio día Yumbo Stereo
4 de noviembre, Mi Valle Estereo, Gerente IMCY Edwin Cortázar Villabón
11 de noviembre, Magazine de los Yumbeños; Encuentro de Interpretes de Música Colombiana y Muestras Artísticas de Talentos IMCY, Gerente Imcy, Edwin Cortázar Villabón y Erika Valencia Chate
17 de noviembre Oye Cali, Gerente Edwin Cortázar Villabón sobre Encuentro de Interpretes de Música Colombiana
18 de noviembre RCN La Radio, Gerente Edwin Cortázar Villabón sobre Encuentro de Interpretes de Música Colombiana 
21 noviembre Programa Pertenencias, con Marco Fidel Suarez, Gerente Edwin Cortázar Villabón
En diciembre se participó en 1 programa:
Diciembre 9 El Magazine de los Yumbeños; hablando del concierto coral Navideño, Yumboslavia Fest, Encuentro de Melómanos y Vacaciones Creativas.
</t>
  </si>
  <si>
    <t xml:space="preserve">OBJETIVO DE LA ACTIVIDAD  Realizar piezas publicitarias que permitan una mejor promoción de los eventos y actividades del IMCY   
DESCRIPCION DE LA ACTIVIDAD Sacar piezas publicitarias con buena calidad de imagen y resolución las cuales se montan en la Página Web y Redes Sociales y algunas se imprimen
(Enero) Se realizaron 7 piezas para: Cultura Ciudadana 1, Talleres de Formación Artística  3, Bandas Municipales 1, Concurso Nacional de Danza en parejas 1, Encuentro Nacional de Danzas 1.
(Febrero) Se relaizaron 17 piezas para: Talleres de Formación Artística 4, Escuela de Artes Integradas 2,  fechas Conmemorativas 4, Piezas informativas 1, Convocatorias 2, Concurso Cuento Literario 1, Jueves de Patrimonio 2, Noti Cultural en la Web 1. 
(Marzo) Se realizaron 17 piezas para:  fechas conmemorativas 6, Cultura Ciudadana 1, Jueves de Patrimonio 3, Convocatorias 1, Semana de la Discapacidad 3, Talleres de formación Artística 2, Concurso Nacional de Danza en Parejas 1.
(abril) Se realizaron 23  piezas para: Cultura Ciudadana 1, Talleres de Formación Artística  2,  Concurso Nacional de Danza en parejas 3, Semana Santa 6, informativas 2,  fechas conmemorativas 4, jueves de patrimonio 2, yumbo ilustrado 1. 
(mayo) Se relaizaron 22  piezas para: Talleres de Formación Artística 3, Escuela de Artes Integradas 3,  fechas Conmemorativas 6, Piezas informativas 3, Concurso Danza en Parejas 2, Jueves de Patrimonio 3, Cultura Ciudadana 2.
(junio) Se relaizaron 38  piezas para: Talleres de Formación Artística 7 Escuela de Artes Integradas 6,  fechas Conmemorativas 4, Encuentro de Danza Nuestra Tierra 5, Jueves de Patrimonio 4, Cultura Ciudadana 5, Piezas informativas 4, , biblioteca pública municipal  2.
En julio se realizaron 20 piezas para: Cultura Ciudadana 1, Talleres de formación artística 2, Encuentro nacional de Danzas 8, fechas conmemorativas 3, jueves de patrimonio 2, yumbo ilustrado 1, biblioteca pública municipal 1, Escuela de artes integradas 2.
En agosto se realizaron 21 piezas para: Cultura Ciudadana 5, Talleres de formación artística 4, muestras artisticas 9,fechas conmemorativas 6, jueves de patrimonio 4, yumbo ilustrado 2, biblioteca pública municipal 4, vacunación 1,convocatorias 3, piezas informativas 1.
En septiembre se realizaron 17 piezas para: Cultura ciudadana 2, piezas informativas 2, convocatorias 2, biblioteca municipal 4, jueves de patrimonio 3, yumbo ilstrado 1, teatro 3.
En octubre se realizaron 23 piezas para: Encuentro de teatro 9, piezas informativas 2, yumbo ilustrado 1, jueves de patrimonio 1, concurso del cuento literario 1, feria de patrimonio 1, talleres de formación artística 3, cultura ciudadana 1, feria de Yumbo 2, fechas conmemorativas 2.
En noviembre se realizaron 17 piezas para: Cultura ciudadana 3, jueves de patrimonio 2, biblioteca pública municipal 1, Encuentro de música 4, fechas conmemorativas 2, piezas informativas 2, talleres imcy 2, yumbo ilustrado 1.
En diciembre se realizaron 12 piezas para: jueves de patrimonio 1, muestras artísticas 4, cultura ciudadana 3, concierto coral 1, melómanos 1, yumbo ilustrado 1, Yumboslabia 1.
</t>
  </si>
  <si>
    <t xml:space="preserve">OBJETIVO DE LA ACTIVIDAD  Realizar comerciales en video que permitan la promoción de los eventos más importantes que realiza la entidad 
DESCRIPCION DE LA ACTIVIDAD Sacar comerciales publicitarios que tengan  buena calidad de imagen  para montan el la Pagina Web y Redes Sociales y enviara los medios de comunicación 
En enero no se realizaron  comerciales
En febrero no se realizaron comerciales
Marzo Se realizo comercial que promociona el XV Concurso Nacional de Danza en Pareja IMCY 2022
Video campaña la hora del planeta
En abril se publica y promociona el comercial del concurso de danza en Pareja
En mayo se realiza el comercial para el encuentro nacional de Danzas Nuestra Tierra
En junio 16 se publica el comercial de Danzas Nuestra Tierra
En julio no se realizaron comerciales
En agosto no se realizaron comerciales
En septiembre se realiza comercial para Encuentro de Teatro “Manos a la obra”
En octubre se realiza estructura para elaboración del comercial de Intérpretes de música colombiana.
En noviembre se realiza comercial de Encuentro de Interpretes de Música Colombiana 
En diciembre no se realizan comerciales 
</t>
  </si>
  <si>
    <r>
      <rPr>
        <b/>
        <sz val="14"/>
        <color theme="1"/>
        <rFont val="Arial"/>
        <family val="2"/>
      </rPr>
      <t>OBJETIVO</t>
    </r>
    <r>
      <rPr>
        <sz val="14"/>
        <color theme="1"/>
        <rFont val="Arial"/>
        <family val="2"/>
      </rPr>
      <t xml:space="preserve">
Fortalecimiento de la diversidad de expresiones culturales y la economía creativa mediante estrategias de fomento y difusión artística y cultural del municipio de Yumbo, enfocados a los ejes del plan decenal, como son cultura ciudadana, cultura ambiental, cultura artística y socio-familiar.
</t>
    </r>
    <r>
      <rPr>
        <b/>
        <sz val="14"/>
        <color theme="1"/>
        <rFont val="Arial"/>
        <family val="2"/>
      </rPr>
      <t>Cronograma:</t>
    </r>
    <r>
      <rPr>
        <sz val="14"/>
        <color theme="1"/>
        <rFont val="Arial"/>
        <family val="2"/>
      </rPr>
      <t xml:space="preserve">
</t>
    </r>
    <r>
      <rPr>
        <b/>
        <sz val="14"/>
        <color theme="1"/>
        <rFont val="Arial"/>
        <family val="2"/>
      </rPr>
      <t xml:space="preserve">1/ KENNEDY SCHOOL COLOR FEST CULTURA CIUDADANA
OBJETIVO DE LA ACTIVIDAD </t>
    </r>
    <r>
      <rPr>
        <sz val="14"/>
        <color theme="1"/>
        <rFont val="Arial"/>
        <family val="2"/>
      </rPr>
      <t xml:space="preserve">Fortalecimiento de la diversidad de expresiones culturales y la economía creativa mediante estrategias de Fomento y Difusión  artística y cultural del Municipio de Yumbo.
</t>
    </r>
    <r>
      <rPr>
        <b/>
        <sz val="14"/>
        <color theme="1"/>
        <rFont val="Arial"/>
        <family val="2"/>
      </rPr>
      <t xml:space="preserve">Acciones lúdicas de cultura ciudadana: </t>
    </r>
    <r>
      <rPr>
        <sz val="14"/>
        <color theme="1"/>
        <rFont val="Arial"/>
        <family val="2"/>
      </rPr>
      <t xml:space="preserve">Se genera espacios de reconocimiento corporal y actitudinal por medio de acciones artísticas que ayudan a generar movimiento corporal, trabajo en equipo, goce y disfrute en los niños de las instituciones educativas.
</t>
    </r>
    <r>
      <rPr>
        <b/>
        <sz val="14"/>
        <color theme="1"/>
        <rFont val="Arial"/>
        <family val="2"/>
      </rPr>
      <t xml:space="preserve">CANTIDAD TOTAL DE POBLACION IMPACTADA El </t>
    </r>
    <r>
      <rPr>
        <sz val="14"/>
        <color theme="1"/>
        <rFont val="Arial"/>
        <family val="2"/>
      </rPr>
      <t xml:space="preserve">desarrollo de esta actividad realizada en el Centro Cultural de Yumbo; conto con la participación y asistencia de 367 personas, el cual corresponde al 100% de la población objetivo.
</t>
    </r>
    <r>
      <rPr>
        <b/>
        <sz val="14"/>
        <color theme="1"/>
        <rFont val="Arial"/>
        <family val="2"/>
      </rPr>
      <t>RESULTADOS</t>
    </r>
    <r>
      <rPr>
        <sz val="14"/>
        <color theme="1"/>
        <rFont val="Arial"/>
        <family val="2"/>
      </rPr>
      <t xml:space="preserve">  Se logró afianzar el trabajo en equipo los valores culturales y creatividad enfocada al proceso de reactivación cultural.
</t>
    </r>
    <r>
      <rPr>
        <b/>
        <sz val="14"/>
        <color theme="1"/>
        <rFont val="Arial"/>
        <family val="2"/>
      </rPr>
      <t>2/</t>
    </r>
    <r>
      <rPr>
        <sz val="14"/>
        <color theme="1"/>
        <rFont val="Arial"/>
        <family val="2"/>
      </rPr>
      <t xml:space="preserve"> </t>
    </r>
    <r>
      <rPr>
        <b/>
        <sz val="14"/>
        <color theme="1"/>
        <rFont val="Arial"/>
        <family val="2"/>
      </rPr>
      <t>NAVIDAD ES UN ACTO DE AMOR JHON F KENNEDY - CULTURA CIUDADANA</t>
    </r>
    <r>
      <rPr>
        <sz val="14"/>
        <color theme="1"/>
        <rFont val="Arial"/>
        <family val="2"/>
      </rPr>
      <t xml:space="preserve">
</t>
    </r>
    <r>
      <rPr>
        <b/>
        <sz val="14"/>
        <color theme="1"/>
        <rFont val="Arial"/>
        <family val="2"/>
      </rPr>
      <t>OBJETIVO DE LA ACTIVIDAD</t>
    </r>
    <r>
      <rPr>
        <sz val="14"/>
        <color theme="1"/>
        <rFont val="Arial"/>
        <family val="2"/>
      </rPr>
      <t xml:space="preserve"> Fortalecimiento de la diversidad de expresiones culturales y la economía creativa mediante estrategias de Fomento y Difusión  artística y cultural del Municipio de Yumbo.
</t>
    </r>
    <r>
      <rPr>
        <b/>
        <sz val="14"/>
        <color theme="1"/>
        <rFont val="Arial"/>
        <family val="2"/>
      </rPr>
      <t>DESCRIPCION DE LA ACTIVIDAD</t>
    </r>
    <r>
      <rPr>
        <sz val="14"/>
        <color theme="1"/>
        <rFont val="Arial"/>
        <family val="2"/>
      </rPr>
      <t xml:space="preserve"> Sensibilización de la población infantil, con el objetivo de fortalecer el comportamiento cívico y ciudadano enfatizando en la lúdica creativa.</t>
    </r>
    <r>
      <rPr>
        <b/>
        <sz val="14"/>
        <color theme="1"/>
        <rFont val="Arial"/>
        <family val="2"/>
      </rPr>
      <t xml:space="preserve">
CANTIDAD TOTAL DE POBLACION IMPACTADA</t>
    </r>
    <r>
      <rPr>
        <sz val="14"/>
        <color theme="1"/>
        <rFont val="Arial"/>
        <family val="2"/>
      </rPr>
      <t xml:space="preserve"> El desarrollo de esta actividad realizada en el Centro Cultural de Yumbo; conto con la participación y asistencia de 397 personas, el cual corresponde al 100% de la población objetivo.
</t>
    </r>
    <r>
      <rPr>
        <b/>
        <sz val="14"/>
        <color theme="1"/>
        <rFont val="Arial"/>
        <family val="2"/>
      </rPr>
      <t>RESULTADOS</t>
    </r>
    <r>
      <rPr>
        <sz val="14"/>
        <color theme="1"/>
        <rFont val="Arial"/>
        <family val="2"/>
      </rPr>
      <t xml:space="preserve"> Se logró afianzar el trabajo en equipo los valores culturales y creatividad enfocada al proceso de reactivación cultural.
</t>
    </r>
    <r>
      <rPr>
        <b/>
        <sz val="14"/>
        <color theme="1"/>
        <rFont val="Arial"/>
        <family val="2"/>
      </rPr>
      <t>3/CULTURA CIUDADANA “LICEO INFANTIL EL MUNDO DE WINNE FINALIACIÓN DEL AÑO LECTIVO 2022”</t>
    </r>
    <r>
      <rPr>
        <sz val="14"/>
        <color theme="1"/>
        <rFont val="Arial"/>
        <family val="2"/>
      </rPr>
      <t xml:space="preserve">
</t>
    </r>
    <r>
      <rPr>
        <b/>
        <sz val="14"/>
        <color theme="1"/>
        <rFont val="Arial"/>
        <family val="2"/>
      </rPr>
      <t>OBJETIVO DE LA ACTIVIDAD</t>
    </r>
    <r>
      <rPr>
        <sz val="14"/>
        <color theme="1"/>
        <rFont val="Arial"/>
        <family val="2"/>
      </rPr>
      <t xml:space="preserve"> Fortalecimiento de la diversidad de expresiones culturales y la economía creativa mediante estrategias de Fomento y Difusión  artística y cultural del Municipio de Yumbo.
</t>
    </r>
    <r>
      <rPr>
        <b/>
        <sz val="14"/>
        <color theme="1"/>
        <rFont val="Arial"/>
        <family val="2"/>
      </rPr>
      <t>DESCRIPCION DE LA ACTIVIDAD</t>
    </r>
    <r>
      <rPr>
        <sz val="14"/>
        <color theme="1"/>
        <rFont val="Arial"/>
        <family val="2"/>
      </rPr>
      <t xml:space="preserve"> Sensibilización de la población infantil, con el objetivo de fortalecer el comportamiento cívico y ciudadano enfatizando en la lúdica creativa.
</t>
    </r>
    <r>
      <rPr>
        <b/>
        <sz val="14"/>
        <color theme="1"/>
        <rFont val="Arial"/>
        <family val="2"/>
      </rPr>
      <t>CANTIDAD TOTAL DE POBLACION IMPACTADA</t>
    </r>
    <r>
      <rPr>
        <sz val="14"/>
        <color theme="1"/>
        <rFont val="Arial"/>
        <family val="2"/>
      </rPr>
      <t xml:space="preserve"> El desarrollo de esta actividad realizada en el Centro Cultural de Yumbo; conto con la participación y asistencia de 91 personas, el cual corresponde al 100% de la población objetivo.
</t>
    </r>
    <r>
      <rPr>
        <b/>
        <sz val="14"/>
        <color theme="1"/>
        <rFont val="Arial"/>
        <family val="2"/>
      </rPr>
      <t xml:space="preserve">RESULTADOS </t>
    </r>
    <r>
      <rPr>
        <sz val="14"/>
        <color theme="1"/>
        <rFont val="Arial"/>
        <family val="2"/>
      </rPr>
      <t xml:space="preserve">Se logró afianzar el trabajo en equipo los valores culturales y creatividad enfocada al proceso de reactivación cultural.
</t>
    </r>
    <r>
      <rPr>
        <b/>
        <sz val="14"/>
        <color theme="1"/>
        <rFont val="Arial"/>
        <family val="2"/>
      </rPr>
      <t>4/ ACTIVIDAD DE CIRCULACIÓN DE CULTURA CIUDADANA</t>
    </r>
    <r>
      <rPr>
        <sz val="14"/>
        <color theme="1"/>
        <rFont val="Arial"/>
        <family val="2"/>
      </rPr>
      <t xml:space="preserve">
</t>
    </r>
    <r>
      <rPr>
        <b/>
        <sz val="14"/>
        <color theme="1"/>
        <rFont val="Arial"/>
        <family val="2"/>
      </rPr>
      <t>OBJETIVO DE LA ACTIVIDAD</t>
    </r>
    <r>
      <rPr>
        <sz val="14"/>
        <color theme="1"/>
        <rFont val="Arial"/>
        <family val="2"/>
      </rPr>
      <t xml:space="preserve"> Fortalecimiento de la diversidad de expresiones culturales y la economía creativa mediante estrategias de Fomento y Difusión  artística y cultural del Municipio de Yumbo.
</t>
    </r>
    <r>
      <rPr>
        <b/>
        <sz val="14"/>
        <color theme="1"/>
        <rFont val="Arial"/>
        <family val="2"/>
      </rPr>
      <t>DESCRIPCION DE LA ACTIVIDAD</t>
    </r>
    <r>
      <rPr>
        <sz val="14"/>
        <color theme="1"/>
        <rFont val="Arial"/>
        <family val="2"/>
      </rPr>
      <t xml:space="preserve"> Sensibilización de la población infantil, con el objetivo de fortalecer el comportamiento cívico y ciudadano enfatizando en la lúdica creativa.
</t>
    </r>
    <r>
      <rPr>
        <b/>
        <sz val="14"/>
        <color theme="1"/>
        <rFont val="Arial"/>
        <family val="2"/>
      </rPr>
      <t>CANTIDAD TOTAL DE POBLACION IMPACTADA</t>
    </r>
    <r>
      <rPr>
        <sz val="14"/>
        <color theme="1"/>
        <rFont val="Arial"/>
        <family val="2"/>
      </rPr>
      <t xml:space="preserve"> El desarrollo de esta actividad realizada en el Centro Cultural de Yumbo; conto con la participación y asistencia de 397 personas, el cual corresponde al 100% de la población objetivo.
</t>
    </r>
    <r>
      <rPr>
        <b/>
        <sz val="14"/>
        <color theme="1"/>
        <rFont val="Arial"/>
        <family val="2"/>
      </rPr>
      <t>RESULTADOS</t>
    </r>
    <r>
      <rPr>
        <sz val="14"/>
        <color theme="1"/>
        <rFont val="Arial"/>
        <family val="2"/>
      </rPr>
      <t xml:space="preserve"> Se logró afianzar el trabajo en equipo los valores culturales y creatividad enfocada al proceso de reactivación cultural.
</t>
    </r>
    <r>
      <rPr>
        <b/>
        <sz val="14"/>
        <color theme="1"/>
        <rFont val="Arial"/>
        <family val="2"/>
      </rPr>
      <t>5/TALLER DE CULTURA CIUDADANA “CUADRO SOCIO – FAMILIAR”</t>
    </r>
    <r>
      <rPr>
        <sz val="14"/>
        <color theme="1"/>
        <rFont val="Arial"/>
        <family val="2"/>
      </rPr>
      <t xml:space="preserve">
</t>
    </r>
    <r>
      <rPr>
        <b/>
        <sz val="14"/>
        <color theme="1"/>
        <rFont val="Arial"/>
        <family val="2"/>
      </rPr>
      <t>OBJETIVO DE LA ACTIVIDAD</t>
    </r>
    <r>
      <rPr>
        <sz val="14"/>
        <color theme="1"/>
        <rFont val="Arial"/>
        <family val="2"/>
      </rPr>
      <t xml:space="preserve"> Fortalecimiento de la diversidad de expresiones culturales y la economía creativa mediante estrategias de Fomento y Difusión  artística y cultural del Municipio de Yumbo. Enfocados a los ejes del plan de cenal, como son cultura ciudana,cultura ambiental, cultura artistica y socio-familiar. 
</t>
    </r>
    <r>
      <rPr>
        <b/>
        <sz val="14"/>
        <color theme="1"/>
        <rFont val="Arial"/>
        <family val="2"/>
      </rPr>
      <t>DESCRIPCION DE LA ACTIVIDAD</t>
    </r>
    <r>
      <rPr>
        <sz val="14"/>
        <color theme="1"/>
        <rFont val="Arial"/>
        <family val="2"/>
      </rPr>
      <t xml:space="preserve"> Con el fin de incentivar la participación y creatividad de la comunidad en su mayoría (Madres cabeza de hogar), enfocándose a fortalecer las acciones comportamentales en la comunidad y repicándolo en su entorno familiar, se hace necesario reconocer e incentivar a la comunidad que hizo parte de esta iniciativa.
</t>
    </r>
    <r>
      <rPr>
        <b/>
        <sz val="14"/>
        <color theme="1"/>
        <rFont val="Arial"/>
        <family val="2"/>
      </rPr>
      <t>CANTIDAD TOTAL DE POBLACION IMPACTADA</t>
    </r>
    <r>
      <rPr>
        <sz val="14"/>
        <color theme="1"/>
        <rFont val="Arial"/>
        <family val="2"/>
      </rPr>
      <t xml:space="preserve"> El desarrollo de esta actividad realizada en el Centro Cultural de Yumbo; conto con la participación y asistencia de 40 personas, el cual corresponde al 100% de la población objetivo.
</t>
    </r>
    <r>
      <rPr>
        <b/>
        <sz val="14"/>
        <color theme="1"/>
        <rFont val="Arial"/>
        <family val="2"/>
      </rPr>
      <t xml:space="preserve">RESULTADOS </t>
    </r>
    <r>
      <rPr>
        <sz val="14"/>
        <color theme="1"/>
        <rFont val="Arial"/>
        <family val="2"/>
      </rPr>
      <t xml:space="preserve"> Se logró afianzar el trabajo en equipo los valores culturales y creatividad enfocada al proceso de reactivación cultural.
</t>
    </r>
    <r>
      <rPr>
        <b/>
        <sz val="14"/>
        <color theme="1"/>
        <rFont val="Arial"/>
        <family val="2"/>
      </rPr>
      <t>6/ TALLER DE CULTURA CIUDADANA “FAROL NAVIDEÑO 
OBJETIVO DE LA ACTIVIDAD</t>
    </r>
    <r>
      <rPr>
        <sz val="14"/>
        <color theme="1"/>
        <rFont val="Arial"/>
        <family val="2"/>
      </rPr>
      <t xml:space="preserve"> Fortalecimiento de la diversidad de expresiones culturales y la economía creativa mediante estrategias de Fomento y Difusión  artística y cultural del Municipio de Yumbo. Enfocados a los ejes del plan de cenal, como son cultura ciudana,cultura ambiental, cultura artistica y socio-familiar. 
</t>
    </r>
    <r>
      <rPr>
        <b/>
        <sz val="14"/>
        <color theme="1"/>
        <rFont val="Arial"/>
        <family val="2"/>
      </rPr>
      <t>DESCRIPCION DE LA ACTIVIDAD</t>
    </r>
    <r>
      <rPr>
        <sz val="14"/>
        <color theme="1"/>
        <rFont val="Arial"/>
        <family val="2"/>
      </rPr>
      <t xml:space="preserve"> Con el fin de incentivar la participación y creatividad de la comunidad en su mayoría (Madres cabeza de hogar), enfocándose a fortalecer las acciones comportamentales en la comunidad y repicándolo en su entorno familiar, se hace necesario reconocer e incentivar a la comunidad que hizo parte de esta iniciativa.
</t>
    </r>
    <r>
      <rPr>
        <b/>
        <sz val="14"/>
        <color theme="1"/>
        <rFont val="Arial"/>
        <family val="2"/>
      </rPr>
      <t xml:space="preserve">CANTIDAD TOTAL DE POBLACION IMPACTADA </t>
    </r>
    <r>
      <rPr>
        <sz val="14"/>
        <color theme="1"/>
        <rFont val="Arial"/>
        <family val="2"/>
      </rPr>
      <t xml:space="preserve">El desarrollo de esta actividad realizada en el Centro Cultural de Yumbo; conto con la participación y asistencia de 20 personas, el cual corresponde al 100% de la población objetivo.
</t>
    </r>
    <r>
      <rPr>
        <b/>
        <sz val="14"/>
        <color theme="1"/>
        <rFont val="Arial"/>
        <family val="2"/>
      </rPr>
      <t>RESULTADOS</t>
    </r>
    <r>
      <rPr>
        <sz val="14"/>
        <color theme="1"/>
        <rFont val="Arial"/>
        <family val="2"/>
      </rPr>
      <t xml:space="preserve"> Se logró afianzar el trabajo en equipo los valores culturales y creatividad enfocada al proceso de reactivación cultural.
</t>
    </r>
    <r>
      <rPr>
        <b/>
        <sz val="14"/>
        <color theme="1"/>
        <rFont val="Arial"/>
        <family val="2"/>
      </rPr>
      <t>7/ TALLER DE CULTURA CIUDADANA “CHIMENEA NAVIDEÑA”</t>
    </r>
    <r>
      <rPr>
        <sz val="14"/>
        <color theme="1"/>
        <rFont val="Arial"/>
        <family val="2"/>
      </rPr>
      <t xml:space="preserve">
</t>
    </r>
    <r>
      <rPr>
        <b/>
        <sz val="14"/>
        <color theme="1"/>
        <rFont val="Arial"/>
        <family val="2"/>
      </rPr>
      <t>OBJETIVO DE LA ACTIVIDAD</t>
    </r>
    <r>
      <rPr>
        <sz val="14"/>
        <color theme="1"/>
        <rFont val="Arial"/>
        <family val="2"/>
      </rPr>
      <t xml:space="preserve"> Fortalecimiento de la diversidad de expresiones culturales y la economía creativa mediante estrategias de Fomento y Difusión  artística y cultural del Municipio de Yumbo. Enfocados a los ejes del plan de cenal, como son cultura ciudana,cultura ambiental, cultura artistica y socio-familiar. 
</t>
    </r>
    <r>
      <rPr>
        <b/>
        <sz val="14"/>
        <color theme="1"/>
        <rFont val="Arial"/>
        <family val="2"/>
      </rPr>
      <t>DESCRIPCION DE LA ACTIVIDAD</t>
    </r>
    <r>
      <rPr>
        <sz val="14"/>
        <color theme="1"/>
        <rFont val="Arial"/>
        <family val="2"/>
      </rPr>
      <t xml:space="preserve"> Con el fin de incentivar la participación y creatividad de la comunidad en su mayoría (Madres cabeza de hogar), enfocándose a fortalecer las acciones comportamentales en la comunidad y repicándolo en su entorno familiar, se hace necesario reconocer e incentivar a la comunidad que hizo parte de esta iniciativa.
</t>
    </r>
    <r>
      <rPr>
        <b/>
        <sz val="14"/>
        <color theme="1"/>
        <rFont val="Arial"/>
        <family val="2"/>
      </rPr>
      <t>CANTIDAD TOTAL DE POBLACION IMPACTADA</t>
    </r>
    <r>
      <rPr>
        <sz val="14"/>
        <color theme="1"/>
        <rFont val="Arial"/>
        <family val="2"/>
      </rPr>
      <t xml:space="preserve"> El desarrollo de esta actividad realizada en el Centro Cultural de Yumbo; conto con la participación y asistencia de 40 personas, el cual corresponde al 100% de la población objetivo.
</t>
    </r>
    <r>
      <rPr>
        <b/>
        <sz val="14"/>
        <color theme="1"/>
        <rFont val="Arial"/>
        <family val="2"/>
      </rPr>
      <t>RESULTADOS</t>
    </r>
    <r>
      <rPr>
        <sz val="14"/>
        <color theme="1"/>
        <rFont val="Arial"/>
        <family val="2"/>
      </rPr>
      <t xml:space="preserve"> Se logró afianzar el trabajo en equipo los valores culturales y creatividad enfocada al proceso de reactivación cultural.
</t>
    </r>
    <r>
      <rPr>
        <b/>
        <sz val="14"/>
        <color theme="1"/>
        <rFont val="Arial"/>
        <family val="2"/>
      </rPr>
      <t>8/ ACTIVIDAD DE CIRCULACIÓN DE CULTURA CIUDADANA
OBJETIVO DE LA ACTIVIDAD</t>
    </r>
    <r>
      <rPr>
        <sz val="14"/>
        <color theme="1"/>
        <rFont val="Arial"/>
        <family val="2"/>
      </rPr>
      <t xml:space="preserve"> Promover sus derechos y desarrollar actividades lúdicas y culturales a través de acciones de cultura ciudadana, promoviendo lo artístico, ambiental, socio familiar que conlleven a una cultura de paz y bienestar en el adulto mayor.  
</t>
    </r>
    <r>
      <rPr>
        <b/>
        <sz val="14"/>
        <color theme="1"/>
        <rFont val="Arial"/>
        <family val="2"/>
      </rPr>
      <t xml:space="preserve">DESCRIPCION DE LA ACTIVIDAD </t>
    </r>
    <r>
      <rPr>
        <sz val="14"/>
        <color theme="1"/>
        <rFont val="Arial"/>
        <family val="2"/>
      </rPr>
      <t xml:space="preserve">Actividades itinerantes de cultura ciudadana enfocadas a fortalecer la cultura socio familiar en los adultos mayores del municipio de yumbo.
</t>
    </r>
    <r>
      <rPr>
        <b/>
        <sz val="14"/>
        <color theme="1"/>
        <rFont val="Arial"/>
        <family val="2"/>
      </rPr>
      <t>CANTIDAD TOTAL DE POBLACION IMPACTADA</t>
    </r>
    <r>
      <rPr>
        <sz val="14"/>
        <color theme="1"/>
        <rFont val="Arial"/>
        <family val="2"/>
      </rPr>
      <t xml:space="preserve"> El desarrollo de esta actividad realizada en el Centro Cultural de Yumbo; conto con la participación y asistencia de 90 personas, el cual corresponde al 100% de la población objetivo.
</t>
    </r>
    <r>
      <rPr>
        <b/>
        <sz val="14"/>
        <color theme="1"/>
        <rFont val="Arial"/>
        <family val="2"/>
      </rPr>
      <t>RESULTADOS</t>
    </r>
    <r>
      <rPr>
        <sz val="14"/>
        <color theme="1"/>
        <rFont val="Arial"/>
        <family val="2"/>
      </rPr>
      <t xml:space="preserve"> Se logró sensibilizar a la población asistente en el comportamiento cívico y ciudadano enfatizando en temáticas lúdicas y creativas de Cultura Ciudadana.
</t>
    </r>
  </si>
  <si>
    <r>
      <rPr>
        <b/>
        <sz val="14"/>
        <color theme="1"/>
        <rFont val="Arial"/>
        <family val="2"/>
      </rPr>
      <t>OBJETIVO DE LA ACTIVIDAD</t>
    </r>
    <r>
      <rPr>
        <sz val="14"/>
        <color theme="1"/>
        <rFont val="Arial"/>
        <family val="2"/>
      </rPr>
      <t xml:space="preserve"> El evento tiene como objetivo fomentar la integración y el desarrollo de la danza pareja, folklórica promoviendo así el desarrollo social en el municipio y el turismo, el concurso contribuye al fortalecimiento del tejido social, la defensa de los valores, las tradiciones, el sentido de pertenencia y el disfrute de la danza en pareja, como expresión de nuestra nacionalidad.
</t>
    </r>
    <r>
      <rPr>
        <b/>
        <sz val="14"/>
        <color theme="1"/>
        <rFont val="Arial"/>
        <family val="2"/>
      </rPr>
      <t>DESCRIPCION DE LA ACTIVIDAD</t>
    </r>
    <r>
      <rPr>
        <sz val="14"/>
        <color theme="1"/>
        <rFont val="Arial"/>
        <family val="2"/>
      </rPr>
      <t xml:space="preserve"> Realizar el 16° concurso nacional de danza en pareja soy colombiano, se abre la convocatoria, a todos los grupos municipales y nacionales; se realizó el interno municipal seleccionando 2 parejas y ocho nacionales para realizar el concurso en el parque uribe.
</t>
    </r>
    <r>
      <rPr>
        <b/>
        <sz val="14"/>
        <color theme="1"/>
        <rFont val="Arial"/>
        <family val="2"/>
      </rPr>
      <t xml:space="preserve">CANTIDAD DE POBLACION IMPACTADA </t>
    </r>
    <r>
      <rPr>
        <sz val="14"/>
        <color theme="1"/>
        <rFont val="Arial"/>
        <family val="2"/>
      </rPr>
      <t xml:space="preserve">piezas publicitarias imagen oficial en Facebook alcance 11543 interacciones 357 instagram alcance 601 interacciones 86, comercial Facebook 4.800 alcance, interacciones 681 en instagram alcance 1610 interacciones 86, ademas se logro impactar aproximadamente 600 personas en las presentaciones de cada pareja participante.
</t>
    </r>
    <r>
      <rPr>
        <b/>
        <sz val="14"/>
        <color theme="1"/>
        <rFont val="Arial"/>
        <family val="2"/>
      </rPr>
      <t>RESULTADOS</t>
    </r>
    <r>
      <rPr>
        <sz val="14"/>
        <color theme="1"/>
        <rFont val="Arial"/>
        <family val="2"/>
      </rPr>
      <t xml:space="preserve"> 
Se logro realizar la actividad de forma, presencial cumpliendo a cabalidad con el programa  plateado en el concurso nacional de danza en pareja soy colombiano.
</t>
    </r>
  </si>
  <si>
    <t>Con el objetivo de garantizar a la comunidad del municipio de yumbo y organizaciones comunales espacios de consumo cultural  donde se fortalezcan los  valores comunitarios y de sociedad se desarrollaron 15 espacios aptos para el desarrollo de actividades artisticas y culturales, tales como:
1/PELÍCULA TENENCIA RESPONSABLE ANIMALES
2/ CUMPLEAÑOS BARRIO LA ESTANCIA 15 DE OCTUBRE 2022
3/ CUMPLEAÑOS BARRIO BOLIVAR
4/ ENCUENTRO MUJERES COMUNALES 12 NOVIEMBRE2022
5/ ENCUENTRO MUJERES COMUNALES 14 NOVIEMBRE2022
6/ KERMES COLEGIO PARROQUIAL
7/CUMPLEAÑOS ASOVIVIR LAS COLINAS
8/LA NOCHE DE LOS ANDES
9/ GRADOS I.E. JHON F.KENNEDY
10/ CONCIERTO CORAL NAVIDEÑO DICIEMBRE 09 DE 2022
11/ CUMPLEAÑOS SEÑOR JESUCRISTO
12/ MARATON NO ME ACOSEN REALIZADO EN 11 DE DICIEMBRE
13/ TUTAINA FEST
14/ CELEBRACIÓN NAVIDAD FUNDACIÓN VIVA MI TIERRA
CELEBRACIÓN NAVIDAD BARRIO JUAN PABLO 17 DE DICIEMBRE DE 2022
15/ESPACIO CULTURAL EN PIZARRO REALIZADO EL 02 DE OCTUBRE DE 2022.</t>
  </si>
  <si>
    <t>Con el objetivo de incentivar y salvaguardar la cultura melomana y coleccionista de musica en formato pasta de nuestro municipio, se apoya tres encuentro de melomanos los cuales tuvieron lugar es: parque bolivar, parque uribe y plazoleta de las americas, ademas se logra impactar 16 artistas directos y 450 personas entre adultos y adultos mayores durante los tres encuentros.</t>
  </si>
  <si>
    <t>Informe el cual reporsa en la oficina de contratacion.</t>
  </si>
  <si>
    <t>Resoluciones a cargo de la oficina de tesoreria.</t>
  </si>
  <si>
    <t>Actas ubicadas en el archivo de gestion de la oficina de escuela  y talleres</t>
  </si>
  <si>
    <t>Cultura a la comuna es un proyecto el cual va encaminado a la promocion y circulacion municipal de diferentes creadores culturales, aportando a la economia del sector artistico como tambien en la generacion de espacios de sano esparcimiento. Donde las familias y jovenes pueden disfrutar de un espacio artsitico y cultural logando generar aporte con diferente agrupaciones o artistas en espacios tales como cumpleaños de barrios, celebracion del chivo cachon, inaguracion parque lineal, inaguracion laguna d elos patos, yumboslavia(Festival musica electronica)..etc....</t>
  </si>
  <si>
    <t>Dentro de nuestro plan y como estrategia de economia naranja se establecio la gestion para la consecucion del aporte mediante  las beps a los creadores y gestores culturales que nunca aportaron a los sistemas de pension, es por ello que Con rotundo éxito se logro estabelcer el pago de los gestores y creadores culturales, mediante el programa BEPS, liderado por colpensiones, ademas establecido dentro del programa nacional de la seguridad social del gestor y creador cultural. Ademas esta getsion tuvo como aptos a 15 gestores d elos cuales se lograron beneficiar  13 gestore y creadores culturales  en situacion de vulnerabilidad. puesto que por temas de recuado mediante el 10% de la estampilla procultura en las proximas vigencia se beneficiaran los 2 gestores que quedaron pendientes.</t>
  </si>
  <si>
    <t>Resolucion de pago a cargo de la oficina de financiero.</t>
  </si>
  <si>
    <t>Convenio de cooperacion internacional asorbaex.</t>
  </si>
  <si>
    <t>Se logra establecer articulacion con la nacion de españa, generando un intercambio cultural poetico y de las letras hispanas el cual se genero el CONVENIO DE COOPERACION INTERNACIONAL SUSCRITO ENTRE EL INSTITUTO MUNICIPAL DE CULTURA DE YUMBO – IMCY Y LUCY CARLOSAMA CARLOSAMA, REPRESENTANTE LEGAL DE ASOCIACIÓN ORO BIOVITASAIN APOYA EUROPAX (ASORBAEX) (Resolución No. 10-03-18-087 de Diciembre 03 de 2018 Por medio de la cual se adopta el manual de contratación pública para el Instituto Municipal de Cultura de Yumbo.) (Decreto 1082 de 2015) donde a este logro beneficiarse la poeta olvia parra.</t>
  </si>
  <si>
    <t>No se logra ejecutar</t>
  </si>
  <si>
    <t xml:space="preserve">Día del Libro y Día Internacional del Idioma esta actividad va dirigida a toda la comunidad en general del municipio de yumbo y la población estudiantil teniendo en cuenta que: El Día Internacional del Libro es una conmemoración celebrada cada 23 de abril a nivel mundial con el objetivo de fomentar la lectura y crear buenos hábitos para el aprovechamiento del tiempo. Beneficiarios: Día del Libro y Día Internacional del Idioma  40 Usuarios
</t>
  </si>
  <si>
    <t>Informe FO-GE-12</t>
  </si>
  <si>
    <t>Vacaciones Creativas, Actividad que busca el aprovechamiento del tiempo libre de todos los niños en su periodo de vacaciones en la que los niños experimenten y afiancen de forma lúdica sus aprendizajes. Con actividades de manualidades, dibujo, pintura y salida pedagógica. Realizada en las instalaciones de la biblioteca principal y CCY del 12 al 15 de diciembre. Logro un impacto de  50 usuarios los cuales se beneficiaron durante 4 dias de diferentes actividades creativas y ludicas de parte de la biblioteca publica.</t>
  </si>
  <si>
    <t>Prestación de los 6 Servicios Continuos, Se contempla que todos los servicios deberán ser prestados en igualdad de condiciones a los ciudadanos. De esta manera, la biblioteca pública garantizará las herramientas y recursos necesarios para prestar sus servicios en condiciones de calidad a personas que se encuentran en situación de discapacidad y también a toda la comunidad en general que quieran acceder a la biblioteca y sus servicios de forma gratuita. En total son cinco categorías, préstamo externo y consulta en sala, acceso a internet y a las TIC, asesoría y orientación, formación y capacitación, eventos y actividades, estos servicios se prestan de forma continua en la biblioteca pública.
ademas se logro aperturar la sede del centro cultural de yumbo, como tambien el traslado de la biblioteca publica hacia la nueva sede en alquiler ubicada en la  carrera 6, esto con el fin de garantizar acceso a la poblacion en situacion de discapacidad. Puesto que con esto garantizaremos prestar los 6 servicios continuos, ademas se garantiza la salvaguardia y seguridad de los enseres que se ubican en estas tres sedes.</t>
  </si>
  <si>
    <t>Informe ubicado en el archivo de gestion del proceso de contratacion</t>
  </si>
  <si>
    <t>Informe de Gestion mensual reposa en archivo de gestion de la oficina de contratacion</t>
  </si>
  <si>
    <t xml:space="preserve">Con el objetivo de generar vinculacion e incentivar la lectura y la escritura en nuestro municipio se viene llevando a cabo el concurso anual de cuento literario, por la cual se han adelantado talleres de formacion en la estructuracion de un cuento. • XXVI Concurso Anual del Cuento Literario, el Instituto Municipal de Cultura (IMCY) y la Biblioteca Pública Municipal de Yumbo, convocan a los estudiantes de Básica Primaria, Básica Secundaria, Media vocacional y Ciudadanía en General al vigésimo Sexto concurso anual del Cuento Literario en su versión 2022, como un proceso de articulación con el Plan Municipal de lectura liderado con la Secretaría de Educación Municipal que coadyuve al fortalecimiento de la calidad de la educación en nuestro Municipio.
Convocatoria desde el 24 de octubre, recepción de los cuentos hasta el 22 de noviembre y clausura del concurso día 30 diciembre del 2022 se logro impactar 201 personas de los cuales fueron participantes de esta convocatoria.
</t>
  </si>
  <si>
    <t xml:space="preserve">Dentro del seguimiento y evaluacion de los talleres de formacion se logro generar un consolidado de la atencion generada por los 18 talleres con el fin de generar espacio para el uso adecuado del tiempo libre: 
TOTAL INSCRITOS POR TALLER
PRIMER SEMESTRE TOTAL INSCRITOS POR TALLER 1.257
GRUPOS INSTITUCIONALES IMCY: 602
BANDA SINFONICA Y PRE BANDA IMCY: 
GRUPO DE DANZA REPRESENTATIVO IMCY: 
GRUPO DE TEATRO REPRESENTATIVO IMCY: 
GRUPO DE ADULTOS DE DANZA MODERNA REPRESENTATATIVO IMCY: 
GRUPO REPRESENTATIVO DE ADULTO MAYOR DE PERCUSION FOLCLORICA
GRUPO REPRESENTATIVO DE CUERDAS: 
GRUPO REPRESENTATIVO TAMBORITO “MULALO”
GRUPO REPRESENTATIVO DE DANZA MODERNA JUVENIL E INFANTIL
BANDA SINFONICA DE LA INSTITUCIÓN EDUCATIVA JOSE MARIA CORDOBA-IMCY
BANDA MUSICO MARCIAL REPRESENTATIVA “MONTAÑITAS”-IMCY
BANDA MUSICO MARCIAL ALBERTO MENDOZA MAYOR- IMCY
GRUPO REPRESENTATIVO DE COROS ADULTO MAYOR
ASISTENTES (ES LA POBLACIÓN QUE SE BENEFICIA DE LOS TALLERES POR ALGUN CONVENIO ENTRE DEPENDENCIAS O POR ACTIVIDADES REALIZADAS EN INSTITUCIONES EDUCATIVAS, JUNTAS DE ACCIÓN O FUNDACIONES). 
Total población atendida en el IMCY: 2.017 INCLUYENDO GRUPOS INSTITUCIONALES Y ASISTENTES 
Total población atendida en lugares de extensión (5.952): Instituciones educativas, Juntas de acción comunal, fundaciones, ONG, CDI, y trabajo con los diferentes grupos étnicos en zona urbana y rural en las diferentes comunas, en corregimientos y veredas entre otros. 
Para un total de (7.969) personas beneficiadas con los talleres de formación artística y cultural. 
TOTAL INSCRITOS POR TALLER
SEGUNDO SEMESTRE TOTAL INSCRITOS POR TALLER 1.273
GRUPOS INSTITUCIONALES IMCY: 592
Total población atendida en lugares de extensión (7.108): Instituciones educativas, Juntas de acción comunal, fundaciones, ONG, CDI, y trabajo con los diferentes grupos étnicos en zona urbana y rural en las diferentes comunas, en corregimientos y veredas entre otros. 
Para un total de (9.973) personas beneficiadas con los talleres de formación artística y cultural. 
7.969 + 9.973 = 17.942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</si>
</sst>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_(&quot;$&quot;* \(#,##0.00\);_(&quot;$&quot;* &quot;-&quot;??_);_(@_)"/>
    <numFmt numFmtId="43" formatCode="_(* #,##0.00_);_(* \(#,##0.00\);_(* &quot;-&quot;??_);_(@_)"/>
    <numFmt numFmtId="164" formatCode="_(&quot;$&quot;\ * #,##0.00_);_(&quot;$&quot;\ * \(#,##0.00\);_(&quot;$&quot;\ * &quot;-&quot;??_);_(@_)"/>
    <numFmt numFmtId="165" formatCode="_-* #,##0_-;\-* #,##0_-;_-* &quot;-&quot;_-;_-@_-"/>
    <numFmt numFmtId="166" formatCode="_-&quot;$&quot;\ * #,##0.00_-;\-&quot;$&quot;\ * #,##0.00_-;_-&quot;$&quot;\ * &quot;-&quot;??_-;_-@_-"/>
    <numFmt numFmtId="167" formatCode="_-* #,##0.00_-;\-* #,##0.00_-;_-* &quot;-&quot;??_-;_-@_-"/>
    <numFmt numFmtId="168" formatCode="d\-m;@"/>
    <numFmt numFmtId="169" formatCode="_-[$$-240A]\ * #,##0_-;\-[$$-240A]\ * #,##0_-;_-[$$-240A]\ * &quot;-&quot;??_-;_-@_-"/>
    <numFmt numFmtId="170" formatCode="_-* #,##0.00\ _€_-;\-* #,##0.00\ _€_-;_-* &quot;-&quot;??\ _€_-;_-@_-"/>
    <numFmt numFmtId="171" formatCode="0.0%"/>
    <numFmt numFmtId="172" formatCode="0.0"/>
    <numFmt numFmtId="173" formatCode="0.0000%"/>
  </numFmts>
  <fonts count="28" x14ac:knownFonts="1">
    <font>
      <sz val="11"/>
      <color theme="1"/>
      <name val="Calibri"/>
      <family val="2"/>
      <scheme val="minor"/>
    </font>
    <font>
      <sz val="10"/>
      <color theme="1"/>
      <name val="Arial"/>
      <family val="2"/>
    </font>
    <font>
      <b/>
      <sz val="10"/>
      <color theme="1"/>
      <name val="Arial"/>
      <family val="2"/>
    </font>
    <font>
      <b/>
      <sz val="10"/>
      <color rgb="FF000000"/>
      <name val="Arial"/>
      <family val="2"/>
    </font>
    <font>
      <sz val="10"/>
      <name val="Arial"/>
      <family val="2"/>
    </font>
    <font>
      <b/>
      <sz val="10"/>
      <name val="Arial"/>
      <family val="2"/>
    </font>
    <font>
      <b/>
      <sz val="8"/>
      <color theme="0"/>
      <name val="Arial"/>
      <family val="2"/>
    </font>
    <font>
      <sz val="11"/>
      <color theme="1"/>
      <name val="Calibri"/>
      <family val="2"/>
      <scheme val="minor"/>
    </font>
    <font>
      <sz val="11"/>
      <color rgb="FF000000"/>
      <name val="Arial"/>
      <family val="2"/>
    </font>
    <font>
      <sz val="9"/>
      <color indexed="81"/>
      <name val="Tahoma"/>
      <family val="2"/>
    </font>
    <font>
      <b/>
      <sz val="9"/>
      <color indexed="81"/>
      <name val="Tahoma"/>
      <family val="2"/>
    </font>
    <font>
      <sz val="12"/>
      <color theme="1"/>
      <name val="Arial"/>
      <family val="2"/>
    </font>
    <font>
      <sz val="11"/>
      <color theme="1"/>
      <name val="Arial"/>
      <family val="2"/>
    </font>
    <font>
      <sz val="12"/>
      <name val="Arial"/>
      <family val="2"/>
    </font>
    <font>
      <sz val="10"/>
      <color rgb="FFFF0000"/>
      <name val="Arial"/>
      <family val="2"/>
    </font>
    <font>
      <b/>
      <sz val="10"/>
      <color rgb="FFFF0000"/>
      <name val="Arial"/>
      <family val="2"/>
    </font>
    <font>
      <b/>
      <sz val="11"/>
      <color theme="1"/>
      <name val="Arial"/>
      <family val="2"/>
    </font>
    <font>
      <b/>
      <sz val="14"/>
      <color theme="1"/>
      <name val="Arial"/>
      <family val="2"/>
    </font>
    <font>
      <b/>
      <sz val="14"/>
      <name val="Arial"/>
      <family val="2"/>
    </font>
    <font>
      <sz val="14"/>
      <name val="Arial"/>
      <family val="2"/>
    </font>
    <font>
      <b/>
      <sz val="11"/>
      <name val="Arial"/>
      <family val="2"/>
    </font>
    <font>
      <b/>
      <sz val="9"/>
      <color theme="1"/>
      <name val="Arial"/>
      <family val="2"/>
    </font>
    <font>
      <sz val="14"/>
      <color theme="1"/>
      <name val="Arial"/>
      <family val="2"/>
    </font>
    <font>
      <sz val="11"/>
      <name val="Arial"/>
      <family val="2"/>
    </font>
    <font>
      <b/>
      <sz val="12"/>
      <color theme="1"/>
      <name val="Arial"/>
      <family val="2"/>
    </font>
    <font>
      <sz val="16"/>
      <color theme="1"/>
      <name val="Arial"/>
      <family val="2"/>
    </font>
    <font>
      <sz val="14"/>
      <color rgb="FFFF0000"/>
      <name val="Arial"/>
      <family val="2"/>
    </font>
    <font>
      <b/>
      <sz val="16"/>
      <name val="Arial"/>
      <family val="2"/>
    </font>
  </fonts>
  <fills count="10">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39997558519241921"/>
        <bgColor rgb="FFB8CCE4"/>
      </patternFill>
    </fill>
    <fill>
      <patternFill patternType="solid">
        <fgColor theme="4" tint="0.59999389629810485"/>
        <bgColor rgb="FFBDD6EE"/>
      </patternFill>
    </fill>
    <fill>
      <patternFill patternType="solid">
        <fgColor theme="4" tint="0.59999389629810485"/>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7">
    <xf numFmtId="0" fontId="0" fillId="0" borderId="0"/>
    <xf numFmtId="0" fontId="4" fillId="0" borderId="0"/>
    <xf numFmtId="44" fontId="7" fillId="0" borderId="0" applyFont="0" applyFill="0" applyBorder="0" applyAlignment="0" applyProtection="0"/>
    <xf numFmtId="0" fontId="8" fillId="0" borderId="0"/>
    <xf numFmtId="9" fontId="8" fillId="0" borderId="0" applyFont="0" applyFill="0" applyBorder="0" applyAlignment="0" applyProtection="0"/>
    <xf numFmtId="167" fontId="8"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7" fontId="4" fillId="0" borderId="0" applyFont="0" applyFill="0" applyBorder="0" applyAlignment="0" applyProtection="0"/>
    <xf numFmtId="170" fontId="7" fillId="0" borderId="0" applyFont="0" applyFill="0" applyBorder="0" applyAlignment="0" applyProtection="0"/>
    <xf numFmtId="166" fontId="7" fillId="0" borderId="0" applyFont="0" applyFill="0" applyBorder="0" applyAlignment="0" applyProtection="0"/>
    <xf numFmtId="0" fontId="4" fillId="0" borderId="0"/>
    <xf numFmtId="167" fontId="7" fillId="0" borderId="0" applyFont="0" applyFill="0" applyBorder="0" applyAlignment="0" applyProtection="0"/>
    <xf numFmtId="9"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0" fontId="4" fillId="0" borderId="0"/>
  </cellStyleXfs>
  <cellXfs count="240">
    <xf numFmtId="0" fontId="0" fillId="0" borderId="0" xfId="0"/>
    <xf numFmtId="0" fontId="1" fillId="0" borderId="0" xfId="0" applyFont="1"/>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5" fillId="3" borderId="1" xfId="1" applyFont="1" applyFill="1" applyBorder="1" applyAlignment="1" applyProtection="1">
      <alignment horizontal="center" vertical="center" wrapText="1"/>
      <protection locked="0"/>
    </xf>
    <xf numFmtId="0" fontId="15" fillId="3" borderId="1" xfId="1"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9" fontId="5" fillId="3"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vertical="center" wrapText="1"/>
      <protection locked="0"/>
    </xf>
    <xf numFmtId="0" fontId="5" fillId="3" borderId="1" xfId="0" applyFont="1" applyFill="1" applyBorder="1" applyAlignment="1" applyProtection="1">
      <alignment vertical="center" wrapText="1"/>
      <protection locked="0"/>
    </xf>
    <xf numFmtId="0" fontId="4" fillId="3" borderId="1" xfId="0" applyFont="1" applyFill="1" applyBorder="1" applyAlignment="1" applyProtection="1">
      <alignment wrapText="1"/>
      <protection locked="0"/>
    </xf>
    <xf numFmtId="169" fontId="4" fillId="3"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20" fillId="2" borderId="4" xfId="0" applyFont="1" applyFill="1" applyBorder="1" applyAlignment="1" applyProtection="1">
      <alignment vertical="center" wrapText="1"/>
      <protection locked="0"/>
    </xf>
    <xf numFmtId="0" fontId="20" fillId="2" borderId="2" xfId="0" applyFont="1" applyFill="1" applyBorder="1" applyAlignment="1" applyProtection="1">
      <alignment vertical="center" wrapText="1"/>
      <protection locked="0"/>
    </xf>
    <xf numFmtId="0" fontId="20" fillId="2" borderId="8" xfId="0" applyFont="1" applyFill="1" applyBorder="1" applyAlignment="1" applyProtection="1">
      <alignment vertical="center" wrapText="1"/>
      <protection locked="0"/>
    </xf>
    <xf numFmtId="0" fontId="20" fillId="2" borderId="3" xfId="0" applyFont="1" applyFill="1" applyBorder="1" applyAlignment="1" applyProtection="1">
      <alignment vertical="center" wrapText="1"/>
      <protection locked="0"/>
    </xf>
    <xf numFmtId="0" fontId="1" fillId="0" borderId="7" xfId="0" applyFont="1" applyBorder="1"/>
    <xf numFmtId="0" fontId="1" fillId="0" borderId="6"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vertical="center"/>
    </xf>
    <xf numFmtId="168" fontId="4" fillId="3" borderId="1" xfId="0" applyNumberFormat="1" applyFont="1" applyFill="1" applyBorder="1" applyAlignment="1" applyProtection="1">
      <alignment horizontal="center" vertical="center" wrapText="1"/>
      <protection locked="0"/>
    </xf>
    <xf numFmtId="0" fontId="1" fillId="0" borderId="0" xfId="0" applyFont="1" applyBorder="1"/>
    <xf numFmtId="0" fontId="18" fillId="0" borderId="0" xfId="16" applyFont="1" applyBorder="1" applyAlignment="1">
      <alignment vertical="center" wrapText="1"/>
    </xf>
    <xf numFmtId="0" fontId="11" fillId="0" borderId="0" xfId="0" applyFont="1" applyBorder="1" applyAlignment="1">
      <alignment vertical="center"/>
    </xf>
    <xf numFmtId="0" fontId="1" fillId="0" borderId="0" xfId="0" applyFont="1" applyBorder="1" applyAlignment="1">
      <alignment wrapText="1"/>
    </xf>
    <xf numFmtId="0" fontId="14" fillId="0" borderId="0" xfId="0" applyFont="1" applyBorder="1" applyAlignment="1">
      <alignment horizontal="center" vertical="center"/>
    </xf>
    <xf numFmtId="0" fontId="1" fillId="0" borderId="6" xfId="0" applyFont="1" applyBorder="1"/>
    <xf numFmtId="0" fontId="6" fillId="3" borderId="7" xfId="0" applyFont="1" applyFill="1" applyBorder="1" applyAlignment="1">
      <alignment horizontal="left" vertical="center"/>
    </xf>
    <xf numFmtId="0" fontId="1" fillId="0" borderId="0" xfId="0" applyFont="1" applyBorder="1" applyAlignment="1">
      <alignment vertical="center" wrapText="1"/>
    </xf>
    <xf numFmtId="166" fontId="1" fillId="0" borderId="0" xfId="0" applyNumberFormat="1" applyFont="1" applyBorder="1" applyAlignment="1">
      <alignment vertical="center"/>
    </xf>
    <xf numFmtId="44" fontId="1" fillId="0" borderId="0" xfId="0" applyNumberFormat="1" applyFont="1" applyBorder="1" applyAlignment="1">
      <alignment vertical="center"/>
    </xf>
    <xf numFmtId="166" fontId="1" fillId="0" borderId="0" xfId="14" applyFont="1" applyFill="1" applyBorder="1" applyAlignment="1">
      <alignment vertical="center"/>
    </xf>
    <xf numFmtId="0" fontId="1" fillId="4" borderId="0" xfId="0" applyFont="1" applyFill="1" applyBorder="1" applyAlignment="1">
      <alignment vertical="center"/>
    </xf>
    <xf numFmtId="0" fontId="1" fillId="0" borderId="0" xfId="0" applyFont="1" applyBorder="1" applyAlignment="1">
      <alignment horizontal="left" vertical="center"/>
    </xf>
    <xf numFmtId="0" fontId="12" fillId="0" borderId="7" xfId="0" applyFont="1" applyBorder="1"/>
    <xf numFmtId="0" fontId="12" fillId="0" borderId="0" xfId="0" applyFont="1"/>
    <xf numFmtId="0" fontId="22" fillId="0" borderId="1" xfId="0" applyFont="1" applyBorder="1" applyAlignment="1">
      <alignment vertical="center"/>
    </xf>
    <xf numFmtId="166" fontId="22" fillId="0" borderId="1" xfId="14" applyFont="1" applyFill="1" applyBorder="1" applyAlignment="1" applyProtection="1">
      <alignment horizontal="left" vertical="center" wrapText="1"/>
      <protection locked="0"/>
    </xf>
    <xf numFmtId="166" fontId="22" fillId="0" borderId="1" xfId="14" quotePrefix="1" applyFont="1" applyFill="1" applyBorder="1" applyAlignment="1" applyProtection="1">
      <alignment vertical="center" wrapText="1"/>
      <protection locked="0"/>
    </xf>
    <xf numFmtId="166" fontId="22" fillId="0" borderId="1" xfId="14" applyFont="1" applyFill="1" applyBorder="1" applyAlignment="1">
      <alignment horizontal="center" vertical="center" wrapText="1"/>
    </xf>
    <xf numFmtId="0" fontId="17" fillId="0" borderId="1" xfId="0" applyFont="1" applyFill="1" applyBorder="1" applyAlignment="1">
      <alignment horizontal="center" vertical="center" wrapText="1"/>
    </xf>
    <xf numFmtId="171" fontId="22" fillId="0" borderId="1" xfId="0" applyNumberFormat="1" applyFont="1" applyFill="1" applyBorder="1" applyAlignment="1">
      <alignment horizontal="center" vertical="center" wrapText="1"/>
    </xf>
    <xf numFmtId="0" fontId="22" fillId="0" borderId="1" xfId="0" quotePrefix="1" applyFont="1" applyFill="1" applyBorder="1" applyAlignment="1">
      <alignment horizontal="left" vertical="center" wrapText="1"/>
    </xf>
    <xf numFmtId="0" fontId="22" fillId="0" borderId="7" xfId="0" applyFont="1" applyBorder="1"/>
    <xf numFmtId="0" fontId="22" fillId="0" borderId="1" xfId="0" applyFont="1" applyBorder="1"/>
    <xf numFmtId="0" fontId="22" fillId="0" borderId="1" xfId="0" applyFont="1" applyFill="1" applyBorder="1" applyAlignment="1">
      <alignment horizontal="left" vertical="center"/>
    </xf>
    <xf numFmtId="0" fontId="22" fillId="0" borderId="1" xfId="0" applyFont="1" applyFill="1" applyBorder="1" applyAlignment="1">
      <alignment horizontal="center" vertical="center"/>
    </xf>
    <xf numFmtId="0" fontId="22" fillId="0" borderId="1" xfId="0" applyFont="1" applyFill="1" applyBorder="1" applyAlignment="1">
      <alignment vertical="center"/>
    </xf>
    <xf numFmtId="0" fontId="26" fillId="0" borderId="1" xfId="0" applyFont="1" applyFill="1" applyBorder="1" applyAlignment="1">
      <alignment horizontal="center" vertical="center"/>
    </xf>
    <xf numFmtId="171" fontId="17" fillId="0" borderId="1" xfId="0" applyNumberFormat="1" applyFont="1" applyFill="1" applyBorder="1" applyAlignment="1">
      <alignment horizontal="center" vertical="center"/>
    </xf>
    <xf numFmtId="9" fontId="22" fillId="0" borderId="1" xfId="13" applyFont="1" applyFill="1" applyBorder="1" applyAlignment="1">
      <alignment vertical="center"/>
    </xf>
    <xf numFmtId="0" fontId="22" fillId="0" borderId="1" xfId="0" applyFont="1" applyBorder="1" applyAlignment="1">
      <alignment horizontal="left" vertical="center"/>
    </xf>
    <xf numFmtId="0" fontId="22" fillId="0" borderId="1" xfId="0" applyFont="1" applyBorder="1" applyAlignment="1">
      <alignment vertical="center" wrapText="1"/>
    </xf>
    <xf numFmtId="166" fontId="17" fillId="0" borderId="1" xfId="0" applyNumberFormat="1" applyFont="1" applyBorder="1" applyAlignment="1">
      <alignment vertical="center"/>
    </xf>
    <xf numFmtId="9" fontId="17" fillId="0" borderId="1" xfId="13" applyFont="1" applyFill="1" applyBorder="1" applyAlignment="1">
      <alignment horizontal="center" vertical="center"/>
    </xf>
    <xf numFmtId="0" fontId="22" fillId="0" borderId="1" xfId="0" applyFont="1" applyBorder="1" applyAlignment="1">
      <alignment wrapText="1"/>
    </xf>
    <xf numFmtId="0" fontId="22" fillId="0" borderId="0" xfId="0" applyFont="1"/>
    <xf numFmtId="44" fontId="22" fillId="0" borderId="1" xfId="14" applyNumberFormat="1" applyFont="1" applyFill="1" applyBorder="1" applyAlignment="1">
      <alignment horizontal="center" vertical="center" wrapText="1"/>
    </xf>
    <xf numFmtId="166" fontId="12" fillId="0" borderId="0" xfId="0" applyNumberFormat="1" applyFont="1" applyBorder="1" applyAlignment="1">
      <alignment vertical="center"/>
    </xf>
    <xf numFmtId="44" fontId="12" fillId="0" borderId="0" xfId="0" applyNumberFormat="1" applyFont="1" applyBorder="1" applyAlignment="1">
      <alignment vertical="center"/>
    </xf>
    <xf numFmtId="9" fontId="17" fillId="0" borderId="0" xfId="13"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9" fontId="22" fillId="0" borderId="1" xfId="0" applyNumberFormat="1" applyFont="1" applyFill="1" applyBorder="1" applyAlignment="1">
      <alignment horizontal="center" vertical="center" wrapText="1"/>
    </xf>
    <xf numFmtId="9" fontId="22" fillId="0" borderId="1" xfId="13" applyFont="1" applyFill="1" applyBorder="1" applyAlignment="1">
      <alignment horizontal="center" vertical="center" wrapText="1"/>
    </xf>
    <xf numFmtId="171" fontId="22" fillId="0" borderId="1" xfId="13" applyNumberFormat="1" applyFont="1" applyFill="1" applyBorder="1" applyAlignment="1">
      <alignment horizontal="center" vertical="center" wrapText="1"/>
    </xf>
    <xf numFmtId="10" fontId="22" fillId="0" borderId="1" xfId="13" applyNumberFormat="1" applyFont="1" applyFill="1" applyBorder="1" applyAlignment="1">
      <alignment horizontal="center" vertical="center" wrapText="1"/>
    </xf>
    <xf numFmtId="9" fontId="17" fillId="0" borderId="1" xfId="13" applyFont="1" applyFill="1" applyBorder="1" applyAlignment="1">
      <alignment horizontal="center" vertical="center" wrapText="1"/>
    </xf>
    <xf numFmtId="172" fontId="22" fillId="0" borderId="1" xfId="0" applyNumberFormat="1" applyFont="1" applyFill="1" applyBorder="1" applyAlignment="1">
      <alignment horizontal="center" vertical="center" wrapText="1"/>
    </xf>
    <xf numFmtId="9" fontId="22" fillId="0" borderId="1" xfId="13" applyNumberFormat="1" applyFont="1" applyFill="1" applyBorder="1" applyAlignment="1">
      <alignment horizontal="center" vertical="center" wrapText="1"/>
    </xf>
    <xf numFmtId="9" fontId="22" fillId="0" borderId="1" xfId="13" applyFont="1" applyFill="1" applyBorder="1" applyAlignment="1" applyProtection="1">
      <alignment horizontal="center" vertical="center" wrapText="1"/>
      <protection locked="0"/>
    </xf>
    <xf numFmtId="0" fontId="22"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center" vertical="center" wrapText="1"/>
      <protection locked="0"/>
    </xf>
    <xf numFmtId="0" fontId="17" fillId="0" borderId="1" xfId="0" applyFont="1" applyFill="1" applyBorder="1" applyAlignment="1">
      <alignment horizontal="left" vertical="center" wrapText="1"/>
    </xf>
    <xf numFmtId="0" fontId="22" fillId="0" borderId="1" xfId="0" applyFont="1" applyFill="1" applyBorder="1" applyAlignment="1">
      <alignment vertical="center" wrapText="1"/>
    </xf>
    <xf numFmtId="9" fontId="20" fillId="5" borderId="1" xfId="0" applyNumberFormat="1" applyFont="1" applyFill="1" applyBorder="1" applyAlignment="1" applyProtection="1">
      <alignment horizontal="center" vertical="center" wrapText="1"/>
      <protection locked="0"/>
    </xf>
    <xf numFmtId="166" fontId="22" fillId="0" borderId="1" xfId="14" applyFont="1" applyFill="1" applyBorder="1" applyAlignment="1" applyProtection="1">
      <alignment vertical="center" wrapText="1"/>
      <protection locked="0"/>
    </xf>
    <xf numFmtId="0" fontId="22" fillId="0" borderId="1" xfId="0" applyFont="1" applyFill="1" applyBorder="1" applyAlignment="1">
      <alignment horizontal="left" vertical="top" wrapText="1"/>
    </xf>
    <xf numFmtId="9" fontId="22" fillId="0" borderId="1" xfId="13" applyFont="1" applyFill="1" applyBorder="1" applyAlignment="1">
      <alignment horizontal="center" vertical="center" wrapText="1"/>
    </xf>
    <xf numFmtId="0" fontId="22" fillId="0" borderId="1" xfId="0" applyFont="1" applyFill="1" applyBorder="1" applyAlignment="1">
      <alignment horizontal="left" vertical="center" wrapText="1"/>
    </xf>
    <xf numFmtId="0" fontId="22" fillId="0" borderId="1" xfId="0" applyFont="1" applyFill="1" applyBorder="1" applyAlignment="1">
      <alignment horizontal="left" vertical="top" wrapText="1"/>
    </xf>
    <xf numFmtId="0" fontId="22" fillId="0" borderId="1" xfId="0" applyFont="1" applyFill="1" applyBorder="1" applyAlignment="1" applyProtection="1">
      <alignment horizontal="left" vertical="top" wrapText="1"/>
      <protection locked="0"/>
    </xf>
    <xf numFmtId="0" fontId="22" fillId="0" borderId="1" xfId="0" applyFont="1" applyFill="1" applyBorder="1" applyAlignment="1" applyProtection="1">
      <alignment vertical="center" wrapText="1"/>
      <protection locked="0"/>
    </xf>
    <xf numFmtId="0" fontId="17" fillId="0" borderId="1" xfId="0" applyFont="1" applyFill="1" applyBorder="1" applyAlignment="1">
      <alignment vertical="center" wrapText="1"/>
    </xf>
    <xf numFmtId="0" fontId="18" fillId="0" borderId="1" xfId="0" applyFont="1" applyFill="1" applyBorder="1" applyAlignment="1">
      <alignment horizontal="center" vertical="center" wrapText="1"/>
    </xf>
    <xf numFmtId="9" fontId="22" fillId="0" borderId="1" xfId="13" applyNumberFormat="1" applyFont="1" applyFill="1" applyBorder="1" applyAlignment="1" applyProtection="1">
      <alignment horizontal="center" vertical="center" wrapText="1"/>
      <protection locked="0"/>
    </xf>
    <xf numFmtId="0" fontId="22" fillId="0" borderId="1" xfId="0" quotePrefix="1" applyFont="1" applyFill="1" applyBorder="1" applyAlignment="1" applyProtection="1">
      <alignment horizontal="left" vertical="center" wrapText="1"/>
      <protection locked="0"/>
    </xf>
    <xf numFmtId="44" fontId="22" fillId="0" borderId="1" xfId="14" applyNumberFormat="1" applyFont="1" applyFill="1" applyBorder="1" applyAlignment="1" applyProtection="1">
      <alignment horizontal="left" vertical="center" wrapText="1"/>
      <protection locked="0"/>
    </xf>
    <xf numFmtId="44" fontId="22" fillId="0" borderId="1" xfId="14" applyNumberFormat="1" applyFont="1" applyFill="1" applyBorder="1" applyAlignment="1" applyProtection="1">
      <alignment vertical="center" wrapText="1"/>
      <protection locked="0"/>
    </xf>
    <xf numFmtId="44" fontId="22" fillId="0" borderId="1" xfId="14" quotePrefix="1" applyNumberFormat="1" applyFont="1" applyFill="1" applyBorder="1" applyAlignment="1" applyProtection="1">
      <alignment vertical="center" wrapText="1"/>
      <protection locked="0"/>
    </xf>
    <xf numFmtId="9" fontId="22" fillId="0" borderId="1" xfId="13" quotePrefix="1" applyFont="1" applyFill="1" applyBorder="1" applyAlignment="1" applyProtection="1">
      <alignment horizontal="center" vertical="center" wrapText="1"/>
      <protection locked="0"/>
    </xf>
    <xf numFmtId="0" fontId="22" fillId="0" borderId="1" xfId="0" quotePrefix="1" applyFont="1" applyFill="1" applyBorder="1" applyAlignment="1">
      <alignment vertical="center" wrapText="1"/>
    </xf>
    <xf numFmtId="166" fontId="22" fillId="0" borderId="1" xfId="14" applyFont="1" applyFill="1" applyBorder="1" applyAlignment="1">
      <alignment vertical="center" wrapText="1"/>
    </xf>
    <xf numFmtId="44" fontId="22" fillId="0" borderId="1" xfId="14" applyNumberFormat="1" applyFont="1" applyFill="1" applyBorder="1" applyAlignment="1">
      <alignment vertical="center" wrapText="1"/>
    </xf>
    <xf numFmtId="0" fontId="22" fillId="0" borderId="1" xfId="0" quotePrefix="1" applyFont="1" applyFill="1" applyBorder="1" applyAlignment="1">
      <alignment horizontal="left" vertical="center" wrapText="1"/>
    </xf>
    <xf numFmtId="166" fontId="22" fillId="0" borderId="1" xfId="14" quotePrefix="1" applyFont="1" applyFill="1" applyBorder="1" applyAlignment="1">
      <alignment vertical="center" wrapText="1"/>
    </xf>
    <xf numFmtId="44" fontId="22" fillId="0" borderId="1" xfId="14" quotePrefix="1" applyNumberFormat="1" applyFont="1" applyFill="1" applyBorder="1" applyAlignment="1">
      <alignment vertical="center" wrapText="1"/>
    </xf>
    <xf numFmtId="9" fontId="22" fillId="0" borderId="1" xfId="13" quotePrefix="1" applyFont="1" applyFill="1" applyBorder="1" applyAlignment="1">
      <alignment horizontal="center" vertical="center" wrapText="1"/>
    </xf>
    <xf numFmtId="44" fontId="17" fillId="0" borderId="1" xfId="0" applyNumberFormat="1" applyFont="1" applyFill="1" applyBorder="1" applyAlignment="1">
      <alignment horizontal="center" vertical="center" wrapText="1"/>
    </xf>
    <xf numFmtId="44" fontId="22" fillId="0" borderId="1" xfId="0" applyNumberFormat="1" applyFont="1" applyFill="1" applyBorder="1" applyAlignment="1">
      <alignment horizontal="center" vertical="center" wrapText="1"/>
    </xf>
    <xf numFmtId="166" fontId="19" fillId="0" borderId="1" xfId="14" applyFont="1" applyFill="1" applyBorder="1" applyAlignment="1">
      <alignment horizontal="center" vertical="center" wrapText="1"/>
    </xf>
    <xf numFmtId="44" fontId="19" fillId="0" borderId="1" xfId="14" applyNumberFormat="1" applyFont="1" applyFill="1" applyBorder="1" applyAlignment="1">
      <alignment horizontal="center" vertical="center" wrapText="1"/>
    </xf>
    <xf numFmtId="9" fontId="19" fillId="0" borderId="1" xfId="13" applyFont="1" applyFill="1" applyBorder="1" applyAlignment="1">
      <alignment horizontal="center" vertical="center" wrapText="1"/>
    </xf>
    <xf numFmtId="0" fontId="22" fillId="0" borderId="1" xfId="13" applyNumberFormat="1" applyFont="1" applyFill="1" applyBorder="1" applyAlignment="1">
      <alignment horizontal="center" vertical="center" wrapText="1"/>
    </xf>
    <xf numFmtId="166" fontId="19" fillId="0" borderId="1" xfId="14" applyFont="1" applyFill="1" applyBorder="1" applyAlignment="1">
      <alignment vertical="center" wrapText="1"/>
    </xf>
    <xf numFmtId="44" fontId="19" fillId="0" borderId="1" xfId="14" applyNumberFormat="1" applyFont="1" applyFill="1" applyBorder="1" applyAlignment="1">
      <alignment vertical="center" wrapText="1"/>
    </xf>
    <xf numFmtId="166" fontId="17" fillId="0" borderId="1" xfId="14" applyFont="1" applyFill="1" applyBorder="1" applyAlignment="1">
      <alignment vertical="center" wrapText="1"/>
    </xf>
    <xf numFmtId="44" fontId="22" fillId="0" borderId="1" xfId="12" applyNumberFormat="1" applyFont="1" applyFill="1" applyBorder="1" applyAlignment="1">
      <alignment horizontal="center" vertical="center" wrapText="1"/>
    </xf>
    <xf numFmtId="0" fontId="17" fillId="9" borderId="1" xfId="0" applyFont="1" applyFill="1" applyBorder="1" applyAlignment="1">
      <alignment horizontal="left" vertical="center" wrapText="1"/>
    </xf>
    <xf numFmtId="9" fontId="17" fillId="9" borderId="1" xfId="13" applyFont="1" applyFill="1" applyBorder="1" applyAlignment="1">
      <alignment horizontal="center" vertical="center" wrapText="1"/>
    </xf>
    <xf numFmtId="9" fontId="17" fillId="9" borderId="1" xfId="13" applyNumberFormat="1"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9" borderId="1" xfId="0" applyFont="1" applyFill="1" applyBorder="1" applyAlignment="1">
      <alignment horizontal="left" vertical="top" wrapText="1"/>
    </xf>
    <xf numFmtId="171" fontId="17" fillId="9" borderId="1" xfId="13" applyNumberFormat="1" applyFont="1" applyFill="1" applyBorder="1" applyAlignment="1">
      <alignment horizontal="center" vertical="center" wrapText="1"/>
    </xf>
    <xf numFmtId="10" fontId="17" fillId="9" borderId="1" xfId="13" applyNumberFormat="1" applyFont="1" applyFill="1" applyBorder="1" applyAlignment="1">
      <alignment horizontal="center" vertical="center" wrapText="1"/>
    </xf>
    <xf numFmtId="0" fontId="18" fillId="9" borderId="1" xfId="0" applyFont="1" applyFill="1" applyBorder="1" applyAlignment="1">
      <alignment horizontal="left" vertical="center" wrapText="1"/>
    </xf>
    <xf numFmtId="171" fontId="18" fillId="9" borderId="1" xfId="13" applyNumberFormat="1" applyFont="1" applyFill="1" applyBorder="1" applyAlignment="1">
      <alignment horizontal="center" vertical="center" wrapText="1"/>
    </xf>
    <xf numFmtId="9" fontId="18" fillId="9" borderId="1" xfId="13" applyNumberFormat="1" applyFont="1" applyFill="1" applyBorder="1" applyAlignment="1">
      <alignment horizontal="center" vertical="center" wrapText="1"/>
    </xf>
    <xf numFmtId="0" fontId="18" fillId="9" borderId="1" xfId="0" applyFont="1" applyFill="1" applyBorder="1" applyAlignment="1">
      <alignment horizontal="left" vertical="top" wrapText="1"/>
    </xf>
    <xf numFmtId="166" fontId="27" fillId="9" borderId="1" xfId="0" applyNumberFormat="1" applyFont="1" applyFill="1" applyBorder="1" applyAlignment="1">
      <alignment vertical="center"/>
    </xf>
    <xf numFmtId="9" fontId="1" fillId="0" borderId="0" xfId="13" applyNumberFormat="1" applyFont="1" applyBorder="1" applyAlignment="1">
      <alignment vertical="center"/>
    </xf>
    <xf numFmtId="44" fontId="17" fillId="0" borderId="1" xfId="0" applyNumberFormat="1" applyFont="1" applyFill="1" applyBorder="1" applyAlignment="1">
      <alignment vertical="center" wrapText="1"/>
    </xf>
    <xf numFmtId="9" fontId="17" fillId="0" borderId="1" xfId="13" applyFont="1" applyFill="1" applyBorder="1" applyAlignment="1">
      <alignment vertical="center" wrapText="1"/>
    </xf>
    <xf numFmtId="0" fontId="22" fillId="0" borderId="1" xfId="0" quotePrefix="1" applyFont="1" applyFill="1" applyBorder="1" applyAlignment="1" applyProtection="1">
      <alignment vertical="center" wrapText="1"/>
      <protection locked="0"/>
    </xf>
    <xf numFmtId="166" fontId="22" fillId="0" borderId="13" xfId="14" applyFont="1" applyFill="1" applyBorder="1" applyAlignment="1">
      <alignment horizontal="center" vertical="center" wrapText="1"/>
    </xf>
    <xf numFmtId="166" fontId="22" fillId="0" borderId="14" xfId="14" applyFont="1" applyFill="1" applyBorder="1" applyAlignment="1">
      <alignment horizontal="center" vertical="center" wrapText="1"/>
    </xf>
    <xf numFmtId="166" fontId="22" fillId="0" borderId="15" xfId="14" applyFont="1" applyFill="1" applyBorder="1" applyAlignment="1">
      <alignment horizontal="center" vertical="center" wrapText="1"/>
    </xf>
    <xf numFmtId="9" fontId="22" fillId="0" borderId="13" xfId="13" applyFont="1" applyFill="1" applyBorder="1" applyAlignment="1">
      <alignment horizontal="center" vertical="center" wrapText="1"/>
    </xf>
    <xf numFmtId="9" fontId="22" fillId="0" borderId="14" xfId="13" applyFont="1" applyFill="1" applyBorder="1" applyAlignment="1">
      <alignment horizontal="center" vertical="center" wrapText="1"/>
    </xf>
    <xf numFmtId="9" fontId="22" fillId="0" borderId="15" xfId="13" applyFont="1" applyFill="1" applyBorder="1" applyAlignment="1">
      <alignment horizontal="center" vertical="center" wrapText="1"/>
    </xf>
    <xf numFmtId="166" fontId="22" fillId="0" borderId="1" xfId="14" quotePrefix="1" applyFont="1" applyFill="1" applyBorder="1" applyAlignment="1">
      <alignment horizontal="center" vertical="center" wrapText="1"/>
    </xf>
    <xf numFmtId="44" fontId="22" fillId="0" borderId="13" xfId="12" quotePrefix="1" applyNumberFormat="1" applyFont="1" applyFill="1" applyBorder="1" applyAlignment="1" applyProtection="1">
      <alignment horizontal="center" vertical="center" wrapText="1"/>
      <protection locked="0"/>
    </xf>
    <xf numFmtId="44" fontId="22" fillId="0" borderId="14" xfId="12" quotePrefix="1" applyNumberFormat="1" applyFont="1" applyFill="1" applyBorder="1" applyAlignment="1" applyProtection="1">
      <alignment horizontal="center" vertical="center" wrapText="1"/>
      <protection locked="0"/>
    </xf>
    <xf numFmtId="44" fontId="22" fillId="0" borderId="15" xfId="12" quotePrefix="1" applyNumberFormat="1" applyFont="1" applyFill="1" applyBorder="1" applyAlignment="1" applyProtection="1">
      <alignment horizontal="center" vertical="center" wrapText="1"/>
      <protection locked="0"/>
    </xf>
    <xf numFmtId="9" fontId="22" fillId="0" borderId="13" xfId="13" quotePrefix="1" applyFont="1" applyFill="1" applyBorder="1" applyAlignment="1" applyProtection="1">
      <alignment horizontal="center" vertical="center" wrapText="1"/>
      <protection locked="0"/>
    </xf>
    <xf numFmtId="9" fontId="22" fillId="0" borderId="14" xfId="13" quotePrefix="1" applyFont="1" applyFill="1" applyBorder="1" applyAlignment="1" applyProtection="1">
      <alignment horizontal="center" vertical="center" wrapText="1"/>
      <protection locked="0"/>
    </xf>
    <xf numFmtId="9" fontId="22" fillId="0" borderId="15" xfId="13" quotePrefix="1" applyFont="1" applyFill="1" applyBorder="1" applyAlignment="1" applyProtection="1">
      <alignment horizontal="center" vertical="center" wrapText="1"/>
      <protection locked="0"/>
    </xf>
    <xf numFmtId="0" fontId="22" fillId="0" borderId="1" xfId="0" applyFont="1" applyFill="1" applyBorder="1" applyAlignment="1">
      <alignment horizontal="left" vertical="top" wrapText="1"/>
    </xf>
    <xf numFmtId="0" fontId="22" fillId="0" borderId="13" xfId="0" applyFont="1" applyFill="1" applyBorder="1" applyAlignment="1">
      <alignment horizontal="left" vertical="top" wrapText="1"/>
    </xf>
    <xf numFmtId="0" fontId="22" fillId="0" borderId="15" xfId="0" applyFont="1" applyFill="1" applyBorder="1" applyAlignment="1">
      <alignment horizontal="left" vertical="top" wrapText="1"/>
    </xf>
    <xf numFmtId="0" fontId="22" fillId="0" borderId="1" xfId="12" applyNumberFormat="1" applyFont="1" applyFill="1" applyBorder="1" applyAlignment="1">
      <alignment horizontal="left" vertical="top" wrapText="1"/>
    </xf>
    <xf numFmtId="166" fontId="22" fillId="0" borderId="13" xfId="14" applyNumberFormat="1" applyFont="1" applyFill="1" applyBorder="1" applyAlignment="1">
      <alignment horizontal="center" vertical="center" wrapText="1"/>
    </xf>
    <xf numFmtId="166" fontId="22" fillId="0" borderId="14" xfId="14" applyNumberFormat="1" applyFont="1" applyFill="1" applyBorder="1" applyAlignment="1">
      <alignment horizontal="center" vertical="center" wrapText="1"/>
    </xf>
    <xf numFmtId="166" fontId="22" fillId="0" borderId="15" xfId="14" applyNumberFormat="1" applyFont="1" applyFill="1" applyBorder="1" applyAlignment="1">
      <alignment horizontal="center" vertical="center" wrapText="1"/>
    </xf>
    <xf numFmtId="0" fontId="22" fillId="0" borderId="1" xfId="0" applyFont="1" applyFill="1" applyBorder="1" applyAlignment="1" applyProtection="1">
      <alignment horizontal="left" vertical="top" wrapText="1"/>
      <protection locked="0"/>
    </xf>
    <xf numFmtId="0" fontId="22" fillId="0" borderId="1" xfId="0" applyFont="1" applyFill="1" applyBorder="1" applyAlignment="1" applyProtection="1">
      <alignment horizontal="center" vertical="center" wrapText="1"/>
      <protection locked="0"/>
    </xf>
    <xf numFmtId="166" fontId="22" fillId="0" borderId="1" xfId="14"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wrapText="1"/>
    </xf>
    <xf numFmtId="9" fontId="22" fillId="0" borderId="1" xfId="13" quotePrefix="1" applyFont="1" applyFill="1" applyBorder="1" applyAlignment="1">
      <alignment horizontal="center" vertical="center" wrapText="1"/>
    </xf>
    <xf numFmtId="0" fontId="16" fillId="2" borderId="10" xfId="0" applyFont="1" applyFill="1" applyBorder="1" applyAlignment="1">
      <alignment horizontal="left" vertical="center"/>
    </xf>
    <xf numFmtId="0" fontId="16" fillId="2" borderId="8" xfId="0" applyFont="1" applyFill="1" applyBorder="1" applyAlignment="1">
      <alignment horizontal="left" vertical="center"/>
    </xf>
    <xf numFmtId="0" fontId="16" fillId="2" borderId="5" xfId="0" applyFont="1" applyFill="1" applyBorder="1" applyAlignment="1">
      <alignment horizontal="left" vertical="center"/>
    </xf>
    <xf numFmtId="0" fontId="2" fillId="7" borderId="11" xfId="0" applyFont="1" applyFill="1" applyBorder="1" applyAlignment="1">
      <alignment horizontal="center" vertical="center" wrapText="1"/>
    </xf>
    <xf numFmtId="9" fontId="24" fillId="7" borderId="12" xfId="0" applyNumberFormat="1" applyFont="1" applyFill="1" applyBorder="1" applyAlignment="1">
      <alignment horizontal="center" vertical="center" wrapText="1"/>
    </xf>
    <xf numFmtId="0" fontId="13" fillId="8" borderId="12" xfId="0" applyFont="1" applyFill="1" applyBorder="1"/>
    <xf numFmtId="44" fontId="24" fillId="7" borderId="12" xfId="0" applyNumberFormat="1" applyFont="1" applyFill="1" applyBorder="1" applyAlignment="1">
      <alignment horizontal="center" vertical="center" wrapText="1"/>
    </xf>
    <xf numFmtId="0" fontId="16" fillId="5" borderId="1" xfId="0" applyFont="1" applyFill="1" applyBorder="1" applyAlignment="1" applyProtection="1">
      <alignment horizontal="center" vertical="center" wrapText="1"/>
      <protection locked="0"/>
    </xf>
    <xf numFmtId="0" fontId="16" fillId="5" borderId="1"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wrapText="1"/>
      <protection locked="0"/>
    </xf>
    <xf numFmtId="0" fontId="20" fillId="5" borderId="1" xfId="1" applyFont="1" applyFill="1" applyBorder="1" applyAlignment="1" applyProtection="1">
      <alignment horizontal="center" vertical="center"/>
      <protection locked="0"/>
    </xf>
    <xf numFmtId="9" fontId="20" fillId="5" borderId="1" xfId="1" applyNumberFormat="1" applyFont="1" applyFill="1" applyBorder="1" applyAlignment="1" applyProtection="1">
      <alignment horizontal="center" vertical="center" wrapText="1"/>
      <protection locked="0"/>
    </xf>
    <xf numFmtId="0" fontId="20" fillId="5" borderId="1" xfId="0" applyFont="1" applyFill="1" applyBorder="1" applyAlignment="1" applyProtection="1">
      <alignment horizontal="center" vertical="center" wrapText="1"/>
      <protection locked="0"/>
    </xf>
    <xf numFmtId="0" fontId="20" fillId="5" borderId="1" xfId="1" applyFont="1" applyFill="1" applyBorder="1" applyAlignment="1" applyProtection="1">
      <alignment horizontal="center" vertical="center" wrapText="1"/>
      <protection locked="0"/>
    </xf>
    <xf numFmtId="168" fontId="20" fillId="5" borderId="1" xfId="0" applyNumberFormat="1" applyFont="1" applyFill="1" applyBorder="1" applyAlignment="1" applyProtection="1">
      <alignment horizontal="center" vertical="center" wrapText="1"/>
      <protection locked="0"/>
    </xf>
    <xf numFmtId="0" fontId="22" fillId="0" borderId="1" xfId="0" applyFont="1" applyFill="1" applyBorder="1" applyAlignment="1">
      <alignment horizontal="left" vertical="center" wrapText="1"/>
    </xf>
    <xf numFmtId="9" fontId="22" fillId="0" borderId="1" xfId="0" applyNumberFormat="1"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3" xfId="0" quotePrefix="1" applyFont="1" applyFill="1" applyBorder="1" applyAlignment="1" applyProtection="1">
      <alignment horizontal="left" vertical="center" wrapText="1"/>
      <protection locked="0"/>
    </xf>
    <xf numFmtId="0" fontId="22" fillId="0" borderId="14" xfId="0" quotePrefix="1" applyFont="1" applyFill="1" applyBorder="1" applyAlignment="1" applyProtection="1">
      <alignment horizontal="left" vertical="center" wrapText="1"/>
      <protection locked="0"/>
    </xf>
    <xf numFmtId="0" fontId="22" fillId="0" borderId="15" xfId="0" quotePrefix="1" applyFont="1" applyFill="1" applyBorder="1" applyAlignment="1" applyProtection="1">
      <alignment horizontal="left" vertical="center" wrapText="1"/>
      <protection locked="0"/>
    </xf>
    <xf numFmtId="0" fontId="16" fillId="5" borderId="1" xfId="3" applyFont="1" applyFill="1" applyBorder="1" applyAlignment="1">
      <alignment horizontal="center" vertical="center" wrapText="1"/>
    </xf>
    <xf numFmtId="0" fontId="16" fillId="5" borderId="1" xfId="3" applyFont="1" applyFill="1" applyBorder="1" applyAlignment="1">
      <alignment horizontal="center" vertical="center"/>
    </xf>
    <xf numFmtId="0" fontId="16" fillId="6" borderId="1" xfId="3" applyFont="1" applyFill="1" applyBorder="1" applyAlignment="1">
      <alignment horizontal="center" vertical="center" wrapText="1"/>
    </xf>
    <xf numFmtId="0" fontId="23" fillId="5" borderId="1" xfId="0" applyFont="1" applyFill="1" applyBorder="1" applyAlignment="1" applyProtection="1">
      <alignment horizontal="center" vertical="center" wrapText="1"/>
      <protection locked="0"/>
    </xf>
    <xf numFmtId="0" fontId="22" fillId="0" borderId="1" xfId="0" quotePrefix="1"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9" fontId="22" fillId="0" borderId="1" xfId="13" applyFont="1" applyFill="1" applyBorder="1" applyAlignment="1" applyProtection="1">
      <alignment horizontal="center" vertical="center" wrapText="1"/>
      <protection locked="0"/>
    </xf>
    <xf numFmtId="9" fontId="22" fillId="0" borderId="1" xfId="13" applyFont="1" applyFill="1" applyBorder="1" applyAlignment="1">
      <alignment horizontal="center" vertical="center" wrapText="1"/>
    </xf>
    <xf numFmtId="171" fontId="22" fillId="0" borderId="1" xfId="13" applyNumberFormat="1" applyFont="1" applyFill="1" applyBorder="1" applyAlignment="1">
      <alignment horizontal="center" vertical="center" wrapText="1"/>
    </xf>
    <xf numFmtId="171" fontId="22" fillId="0" borderId="13" xfId="13" applyNumberFormat="1" applyFont="1" applyFill="1" applyBorder="1" applyAlignment="1">
      <alignment horizontal="center" vertical="center" wrapText="1"/>
    </xf>
    <xf numFmtId="171" fontId="22" fillId="0" borderId="15" xfId="13" applyNumberFormat="1" applyFont="1" applyFill="1" applyBorder="1" applyAlignment="1">
      <alignment horizontal="center" vertical="center" wrapText="1"/>
    </xf>
    <xf numFmtId="0" fontId="22" fillId="0" borderId="1" xfId="0" quotePrefix="1" applyFont="1" applyFill="1" applyBorder="1" applyAlignment="1">
      <alignment horizontal="left" vertical="center" wrapText="1"/>
    </xf>
    <xf numFmtId="0" fontId="22" fillId="0" borderId="13" xfId="0" quotePrefix="1" applyFont="1" applyFill="1" applyBorder="1" applyAlignment="1">
      <alignment horizontal="left" vertical="center" wrapText="1"/>
    </xf>
    <xf numFmtId="0" fontId="22" fillId="0" borderId="14" xfId="0" quotePrefix="1" applyFont="1" applyFill="1" applyBorder="1" applyAlignment="1">
      <alignment horizontal="left" vertical="center" wrapText="1"/>
    </xf>
    <xf numFmtId="0" fontId="22" fillId="0" borderId="15" xfId="0" quotePrefix="1" applyFont="1" applyFill="1" applyBorder="1" applyAlignment="1">
      <alignment horizontal="left" vertical="center" wrapText="1"/>
    </xf>
    <xf numFmtId="9" fontId="22" fillId="0" borderId="1" xfId="13" applyNumberFormat="1" applyFont="1" applyFill="1" applyBorder="1" applyAlignment="1">
      <alignment horizontal="center" vertical="center" wrapText="1"/>
    </xf>
    <xf numFmtId="171" fontId="22" fillId="0" borderId="14" xfId="13" applyNumberFormat="1" applyFont="1" applyFill="1" applyBorder="1" applyAlignment="1">
      <alignment horizontal="center" vertical="center" wrapText="1"/>
    </xf>
    <xf numFmtId="10" fontId="22" fillId="0" borderId="1" xfId="13" applyNumberFormat="1" applyFont="1" applyFill="1" applyBorder="1" applyAlignment="1">
      <alignment horizontal="center" vertical="center" wrapText="1"/>
    </xf>
    <xf numFmtId="171" fontId="22" fillId="0" borderId="13" xfId="12" applyNumberFormat="1" applyFont="1" applyFill="1" applyBorder="1" applyAlignment="1">
      <alignment horizontal="center" vertical="center" wrapText="1"/>
    </xf>
    <xf numFmtId="171" fontId="22" fillId="0" borderId="14" xfId="12" applyNumberFormat="1" applyFont="1" applyFill="1" applyBorder="1" applyAlignment="1">
      <alignment horizontal="center" vertical="center" wrapText="1"/>
    </xf>
    <xf numFmtId="171" fontId="22" fillId="0" borderId="15" xfId="12" applyNumberFormat="1" applyFont="1" applyFill="1" applyBorder="1" applyAlignment="1">
      <alignment horizontal="center" vertical="center" wrapText="1"/>
    </xf>
    <xf numFmtId="171" fontId="22" fillId="0" borderId="1" xfId="12" applyNumberFormat="1" applyFont="1" applyFill="1" applyBorder="1" applyAlignment="1">
      <alignment horizontal="center" vertical="center" wrapText="1"/>
    </xf>
    <xf numFmtId="9" fontId="22" fillId="0" borderId="13" xfId="13" applyNumberFormat="1" applyFont="1" applyFill="1" applyBorder="1" applyAlignment="1">
      <alignment horizontal="center" vertical="center" wrapText="1"/>
    </xf>
    <xf numFmtId="9" fontId="22" fillId="0" borderId="15" xfId="13" applyNumberFormat="1" applyFont="1" applyFill="1" applyBorder="1" applyAlignment="1">
      <alignment horizontal="center" vertical="center" wrapText="1"/>
    </xf>
    <xf numFmtId="9" fontId="17" fillId="0" borderId="1" xfId="13" applyFont="1" applyFill="1" applyBorder="1" applyAlignment="1">
      <alignment horizontal="center" vertical="center" wrapText="1"/>
    </xf>
    <xf numFmtId="172" fontId="22" fillId="0" borderId="1" xfId="0" applyNumberFormat="1" applyFont="1" applyFill="1" applyBorder="1" applyAlignment="1">
      <alignment horizontal="center" vertical="center" wrapText="1"/>
    </xf>
    <xf numFmtId="9" fontId="17" fillId="0" borderId="1" xfId="13" applyFont="1" applyFill="1" applyBorder="1" applyAlignment="1" applyProtection="1">
      <alignment horizontal="center" vertical="center" wrapText="1"/>
      <protection locked="0"/>
    </xf>
    <xf numFmtId="171" fontId="22" fillId="0" borderId="1" xfId="13" applyNumberFormat="1" applyFont="1" applyFill="1" applyBorder="1" applyAlignment="1" applyProtection="1">
      <alignment horizontal="center" vertical="center" wrapText="1"/>
      <protection locked="0"/>
    </xf>
    <xf numFmtId="2" fontId="22" fillId="0" borderId="1" xfId="0" applyNumberFormat="1" applyFont="1" applyFill="1" applyBorder="1" applyAlignment="1">
      <alignment horizontal="center" vertical="center" wrapText="1"/>
    </xf>
    <xf numFmtId="173" fontId="22" fillId="0" borderId="1" xfId="13" applyNumberFormat="1" applyFont="1" applyFill="1" applyBorder="1" applyAlignment="1">
      <alignment horizontal="center" vertical="center" wrapText="1"/>
    </xf>
    <xf numFmtId="9" fontId="22" fillId="0" borderId="13" xfId="12" applyNumberFormat="1" applyFont="1" applyFill="1" applyBorder="1" applyAlignment="1" applyProtection="1">
      <alignment horizontal="center" vertical="center" wrapText="1"/>
      <protection locked="0"/>
    </xf>
    <xf numFmtId="9" fontId="22" fillId="0" borderId="15" xfId="12" applyNumberFormat="1" applyFont="1" applyFill="1" applyBorder="1" applyAlignment="1" applyProtection="1">
      <alignment horizontal="center" vertical="center" wrapText="1"/>
      <protection locked="0"/>
    </xf>
    <xf numFmtId="9" fontId="22" fillId="0" borderId="13" xfId="13" applyFont="1" applyFill="1" applyBorder="1" applyAlignment="1" applyProtection="1">
      <alignment horizontal="center" vertical="center" wrapText="1"/>
      <protection locked="0"/>
    </xf>
    <xf numFmtId="9" fontId="22" fillId="0" borderId="15" xfId="13" applyFont="1" applyFill="1" applyBorder="1" applyAlignment="1" applyProtection="1">
      <alignment horizontal="center" vertical="center" wrapText="1"/>
      <protection locked="0"/>
    </xf>
    <xf numFmtId="0" fontId="16" fillId="5" borderId="9" xfId="0" applyFont="1" applyFill="1" applyBorder="1" applyAlignment="1" applyProtection="1">
      <alignment horizontal="center" vertical="center" wrapText="1"/>
      <protection locked="0"/>
    </xf>
    <xf numFmtId="9" fontId="22" fillId="0" borderId="1" xfId="13" applyFont="1" applyFill="1" applyBorder="1" applyAlignment="1">
      <alignment horizontal="left" vertical="center" wrapText="1"/>
    </xf>
    <xf numFmtId="167" fontId="22" fillId="0" borderId="1" xfId="12" applyFont="1" applyFill="1" applyBorder="1" applyAlignment="1">
      <alignment horizontal="center" vertical="center" wrapText="1"/>
    </xf>
    <xf numFmtId="167" fontId="22" fillId="0" borderId="1" xfId="12" applyFont="1" applyFill="1" applyBorder="1" applyAlignment="1">
      <alignment horizontal="left" vertical="center" wrapText="1"/>
    </xf>
    <xf numFmtId="167" fontId="17" fillId="0" borderId="1" xfId="12" applyFont="1" applyFill="1" applyBorder="1" applyAlignment="1">
      <alignment horizontal="center" vertical="center" wrapText="1"/>
    </xf>
    <xf numFmtId="0" fontId="22" fillId="0" borderId="1" xfId="0" applyFont="1" applyFill="1" applyBorder="1" applyAlignment="1">
      <alignment vertical="center" wrapText="1"/>
    </xf>
    <xf numFmtId="171" fontId="19" fillId="0" borderId="1" xfId="13" applyNumberFormat="1" applyFont="1" applyFill="1" applyBorder="1" applyAlignment="1">
      <alignment horizontal="center" vertical="center" wrapText="1"/>
    </xf>
    <xf numFmtId="171" fontId="25" fillId="0" borderId="1" xfId="13" applyNumberFormat="1" applyFont="1" applyFill="1" applyBorder="1" applyAlignment="1">
      <alignment horizontal="center" vertical="center" wrapText="1"/>
    </xf>
    <xf numFmtId="171" fontId="17" fillId="0" borderId="13" xfId="13" applyNumberFormat="1" applyFont="1" applyFill="1" applyBorder="1" applyAlignment="1">
      <alignment horizontal="center" vertical="center" wrapText="1"/>
    </xf>
    <xf numFmtId="171" fontId="17" fillId="0" borderId="15" xfId="13" applyNumberFormat="1" applyFont="1" applyFill="1" applyBorder="1" applyAlignment="1">
      <alignment horizontal="center" vertical="center" wrapText="1"/>
    </xf>
    <xf numFmtId="0" fontId="22" fillId="0" borderId="13" xfId="0" applyFont="1" applyFill="1" applyBorder="1" applyAlignment="1">
      <alignment horizontal="left" vertical="center" wrapText="1"/>
    </xf>
    <xf numFmtId="0" fontId="22" fillId="0" borderId="15" xfId="0" applyFont="1" applyFill="1" applyBorder="1" applyAlignment="1">
      <alignment horizontal="left" vertical="center" wrapText="1"/>
    </xf>
    <xf numFmtId="10" fontId="22" fillId="0" borderId="13" xfId="13" applyNumberFormat="1" applyFont="1" applyFill="1" applyBorder="1" applyAlignment="1">
      <alignment horizontal="center" vertical="center" wrapText="1"/>
    </xf>
    <xf numFmtId="10" fontId="22" fillId="0" borderId="15" xfId="13" applyNumberFormat="1" applyFont="1" applyFill="1" applyBorder="1" applyAlignment="1">
      <alignment horizontal="center" vertical="center" wrapText="1"/>
    </xf>
    <xf numFmtId="10" fontId="22" fillId="0" borderId="1" xfId="12" applyNumberFormat="1" applyFont="1" applyFill="1" applyBorder="1" applyAlignment="1" applyProtection="1">
      <alignment horizontal="center" vertical="center" wrapText="1"/>
      <protection locked="0"/>
    </xf>
    <xf numFmtId="171" fontId="17" fillId="0" borderId="1" xfId="13" applyNumberFormat="1" applyFont="1" applyFill="1" applyBorder="1" applyAlignment="1">
      <alignment horizontal="center" vertical="center" wrapText="1"/>
    </xf>
    <xf numFmtId="9" fontId="22" fillId="0" borderId="1" xfId="13" applyNumberFormat="1" applyFont="1" applyFill="1" applyBorder="1" applyAlignment="1" applyProtection="1">
      <alignment horizontal="center" vertical="center" wrapText="1"/>
      <protection locked="0"/>
    </xf>
    <xf numFmtId="166" fontId="22" fillId="0" borderId="13" xfId="14" quotePrefix="1" applyFont="1" applyFill="1" applyBorder="1" applyAlignment="1">
      <alignment horizontal="center" vertical="center" wrapText="1"/>
    </xf>
    <xf numFmtId="166" fontId="22" fillId="0" borderId="15" xfId="14" quotePrefix="1" applyFont="1" applyFill="1" applyBorder="1" applyAlignment="1">
      <alignment horizontal="center" vertical="center" wrapText="1"/>
    </xf>
    <xf numFmtId="0" fontId="16" fillId="0" borderId="1" xfId="16" applyFont="1" applyBorder="1" applyAlignment="1">
      <alignment horizontal="center" wrapText="1"/>
    </xf>
    <xf numFmtId="0" fontId="21" fillId="0" borderId="1" xfId="16" applyFont="1" applyBorder="1" applyAlignment="1">
      <alignment horizontal="center" wrapText="1"/>
    </xf>
    <xf numFmtId="0" fontId="17" fillId="0" borderId="1" xfId="16" applyFont="1" applyBorder="1" applyAlignment="1">
      <alignment horizontal="center" vertical="center" wrapText="1"/>
    </xf>
    <xf numFmtId="0" fontId="18" fillId="0" borderId="1" xfId="16" applyFont="1" applyBorder="1" applyAlignment="1">
      <alignment horizontal="left" vertical="center" wrapText="1"/>
    </xf>
    <xf numFmtId="0" fontId="17" fillId="0" borderId="1" xfId="16" applyFont="1" applyBorder="1" applyAlignment="1">
      <alignment horizontal="center" vertical="center"/>
    </xf>
    <xf numFmtId="9" fontId="20" fillId="5" borderId="1" xfId="0" applyNumberFormat="1"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cellXfs>
  <cellStyles count="17">
    <cellStyle name="Millares" xfId="12" builtinId="3"/>
    <cellStyle name="Millares [0] 2" xfId="15"/>
    <cellStyle name="Millares 2" xfId="5"/>
    <cellStyle name="Millares 2 2" xfId="6"/>
    <cellStyle name="Millares 3" xfId="8"/>
    <cellStyle name="Millares 4" xfId="9"/>
    <cellStyle name="Moneda" xfId="14" builtinId="4"/>
    <cellStyle name="Moneda 2" xfId="2"/>
    <cellStyle name="Moneda 3" xfId="7"/>
    <cellStyle name="Moneda 4" xfId="10"/>
    <cellStyle name="Normal" xfId="0" builtinId="0"/>
    <cellStyle name="Normal 2" xfId="1"/>
    <cellStyle name="Normal 3" xfId="3"/>
    <cellStyle name="Normal 3 3 2" xfId="16"/>
    <cellStyle name="Normal 7" xfId="11"/>
    <cellStyle name="Porcentaje" xfId="13" builtinId="5"/>
    <cellStyle name="Porcentaje 2" xfId="4"/>
  </cellStyles>
  <dxfs count="0"/>
  <tableStyles count="0" defaultTableStyle="TableStyleMedium2" defaultPivotStyle="PivotStyleLight16"/>
  <colors>
    <mruColors>
      <color rgb="FF66CCFF"/>
      <color rgb="FF00FFFF"/>
      <color rgb="FFFFFF99"/>
      <color rgb="FF00FF00"/>
      <color rgb="FFCC99FF"/>
      <color rgb="FF66FF66"/>
      <color rgb="FFFF9999"/>
      <color rgb="FFFFFFCC"/>
      <color rgb="FF9999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513359</xdr:colOff>
      <xdr:row>1</xdr:row>
      <xdr:rowOff>280122</xdr:rowOff>
    </xdr:from>
    <xdr:to>
      <xdr:col>2</xdr:col>
      <xdr:colOff>3170145</xdr:colOff>
      <xdr:row>5</xdr:row>
      <xdr:rowOff>143878</xdr:rowOff>
    </xdr:to>
    <xdr:pic>
      <xdr:nvPicPr>
        <xdr:cNvPr id="2" name="Imagen 1">
          <a:extLst>
            <a:ext uri="{FF2B5EF4-FFF2-40B4-BE49-F238E27FC236}">
              <a16:creationId xmlns:a16="http://schemas.microsoft.com/office/drawing/2014/main" xmlns="" id="{B6F7BBE6-CEB9-4CCD-A937-69F87D2C78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2886" y="446377"/>
          <a:ext cx="2656786" cy="1387756"/>
        </a:xfrm>
        <a:prstGeom prst="rect">
          <a:avLst/>
        </a:prstGeom>
      </xdr:spPr>
    </xdr:pic>
    <xdr:clientData/>
  </xdr:twoCellAnchor>
  <xdr:twoCellAnchor editAs="oneCell">
    <xdr:from>
      <xdr:col>3</xdr:col>
      <xdr:colOff>1385454</xdr:colOff>
      <xdr:row>1</xdr:row>
      <xdr:rowOff>158314</xdr:rowOff>
    </xdr:from>
    <xdr:to>
      <xdr:col>4</xdr:col>
      <xdr:colOff>582245</xdr:colOff>
      <xdr:row>4</xdr:row>
      <xdr:rowOff>147891</xdr:rowOff>
    </xdr:to>
    <xdr:pic>
      <xdr:nvPicPr>
        <xdr:cNvPr id="3" name="1 Imagen">
          <a:extLst>
            <a:ext uri="{FF2B5EF4-FFF2-40B4-BE49-F238E27FC236}">
              <a16:creationId xmlns:a16="http://schemas.microsoft.com/office/drawing/2014/main" xmlns="" id="{B86297D5-90FA-4DAD-AB14-35F4AE9C008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30290" y="324569"/>
          <a:ext cx="1081010" cy="112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0</xdr:colOff>
      <xdr:row>0</xdr:row>
      <xdr:rowOff>0</xdr:rowOff>
    </xdr:from>
    <xdr:ext cx="476250" cy="476250"/>
    <xdr:sp macro="" textlink="">
      <xdr:nvSpPr>
        <xdr:cNvPr id="4" name="AutoShape 20" descr="Eliminar">
          <a:extLst>
            <a:ext uri="{FF2B5EF4-FFF2-40B4-BE49-F238E27FC236}">
              <a16:creationId xmlns:a16="http://schemas.microsoft.com/office/drawing/2014/main" xmlns="" id="{1A08D1B1-5123-492C-A709-992A98E43A36}"/>
            </a:ext>
          </a:extLst>
        </xdr:cNvPr>
        <xdr:cNvSpPr>
          <a:spLocks noChangeAspect="1" noChangeArrowheads="1"/>
        </xdr:cNvSpPr>
      </xdr:nvSpPr>
      <xdr:spPr bwMode="auto">
        <a:xfrm>
          <a:off x="9277350" y="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la047/Downloads/Users/Usuario/Desktop/PLAN_INVERSIONES_2_P.D.xlsx(VERSION_ANTONIO%2021%20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sheetName val="MODIFICADO 25 NOV"/>
      <sheetName val="MODIFICADO 24 FEB (12)"/>
      <sheetName val="PTO 24 FEB"/>
      <sheetName val=" EGRE SEC CENT"/>
      <sheetName val="ING SEC CENT"/>
      <sheetName val="PROYECTOS ESTRATEGICOS"/>
      <sheetName val="Gastos_Inversión_2012"/>
      <sheetName val="RESUMEN"/>
      <sheetName val="POAI 2012-2015"/>
      <sheetName val="POR SECTORES EJECUTADO 31 DE M"/>
      <sheetName val="Analisis de alternativas"/>
      <sheetName val="ftes y usos"/>
      <sheetName val="Deuda"/>
      <sheetName val="SGP"/>
      <sheetName val="INDICADORES DEUDA"/>
      <sheetName val="Hoja3"/>
      <sheetName val="Hoja2"/>
    </sheetNames>
    <sheetDataSet>
      <sheetData sheetId="0" refreshError="1"/>
      <sheetData sheetId="1" refreshError="1"/>
      <sheetData sheetId="2" refreshError="1"/>
      <sheetData sheetId="3" refreshError="1"/>
      <sheetData sheetId="4">
        <row r="102">
          <cell r="AA102">
            <v>219902577500</v>
          </cell>
        </row>
      </sheetData>
      <sheetData sheetId="5">
        <row r="5">
          <cell r="Z5">
            <v>127071249624</v>
          </cell>
        </row>
      </sheetData>
      <sheetData sheetId="6">
        <row r="5">
          <cell r="Z5">
            <v>127071249624</v>
          </cell>
        </row>
      </sheetData>
      <sheetData sheetId="7">
        <row r="29">
          <cell r="G29">
            <v>301227119205.59802</v>
          </cell>
        </row>
      </sheetData>
      <sheetData sheetId="8" refreshError="1"/>
      <sheetData sheetId="9">
        <row r="449">
          <cell r="Z449">
            <v>280820231681</v>
          </cell>
        </row>
      </sheetData>
      <sheetData sheetId="10">
        <row r="437">
          <cell r="M437">
            <v>16651493620</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AX1571"/>
  <sheetViews>
    <sheetView tabSelected="1" topLeftCell="AF100" zoomScale="55" zoomScaleNormal="55" workbookViewId="0">
      <selection activeCell="AJ118" sqref="AJ118"/>
    </sheetView>
  </sheetViews>
  <sheetFormatPr baseColWidth="10" defaultColWidth="11.44140625" defaultRowHeight="13.2" x14ac:dyDescent="0.25"/>
  <cols>
    <col min="1" max="1" width="1.6640625" style="17" customWidth="1"/>
    <col min="2" max="2" width="24" style="22" customWidth="1"/>
    <col min="3" max="3" width="53.6640625" style="20" customWidth="1"/>
    <col min="4" max="5" width="27.5546875" style="19" customWidth="1"/>
    <col min="6" max="6" width="17.88671875" style="19" customWidth="1"/>
    <col min="7" max="7" width="54.88671875" style="19" customWidth="1"/>
    <col min="8" max="8" width="14.44140625" style="19" customWidth="1"/>
    <col min="9" max="9" width="11.5546875" style="19" customWidth="1"/>
    <col min="10" max="10" width="45.5546875" style="19" customWidth="1"/>
    <col min="11" max="11" width="16.88671875" style="19" bestFit="1" customWidth="1"/>
    <col min="12" max="12" width="81.33203125" style="19" bestFit="1" customWidth="1"/>
    <col min="13" max="13" width="35.88671875" style="19" bestFit="1" customWidth="1"/>
    <col min="14" max="14" width="100.109375" style="20" bestFit="1" customWidth="1"/>
    <col min="15" max="15" width="27.109375" style="19" customWidth="1"/>
    <col min="16" max="16" width="17.6640625" style="20" customWidth="1"/>
    <col min="17" max="17" width="17.44140625" style="20" customWidth="1"/>
    <col min="18" max="18" width="65.44140625" style="19" customWidth="1"/>
    <col min="19" max="19" width="44.33203125" style="19" customWidth="1"/>
    <col min="20" max="20" width="28.44140625" style="26" customWidth="1"/>
    <col min="21" max="21" width="46.6640625" style="19" customWidth="1"/>
    <col min="22" max="22" width="27.6640625" style="19" customWidth="1"/>
    <col min="23" max="23" width="57" style="20" customWidth="1"/>
    <col min="24" max="24" width="11.21875" style="19" customWidth="1"/>
    <col min="25" max="25" width="10.109375" style="20" customWidth="1"/>
    <col min="26" max="26" width="14.109375" style="20" customWidth="1"/>
    <col min="27" max="27" width="10.109375" style="20" customWidth="1"/>
    <col min="28" max="28" width="13.109375" style="20" customWidth="1"/>
    <col min="29" max="29" width="11.88671875" style="20" customWidth="1"/>
    <col min="30" max="30" width="26.77734375" style="19" customWidth="1"/>
    <col min="31" max="31" width="73.77734375" style="20" customWidth="1"/>
    <col min="32" max="32" width="54.109375" style="20" customWidth="1"/>
    <col min="33" max="33" width="45.109375" style="20" customWidth="1"/>
    <col min="34" max="34" width="26.44140625" style="20" customWidth="1"/>
    <col min="35" max="35" width="74.77734375" style="20" customWidth="1"/>
    <col min="36" max="36" width="35.109375" style="29" customWidth="1"/>
    <col min="37" max="37" width="27" style="20" customWidth="1"/>
    <col min="38" max="38" width="31.44140625" style="20" customWidth="1"/>
    <col min="39" max="39" width="33.44140625" style="20" customWidth="1"/>
    <col min="40" max="40" width="25.33203125" style="33" customWidth="1"/>
    <col min="41" max="41" width="27.5546875" style="20" customWidth="1"/>
    <col min="42" max="42" width="7.77734375" style="20" customWidth="1"/>
    <col min="43" max="43" width="30.44140625" style="33" customWidth="1"/>
    <col min="44" max="44" width="36.88671875" style="33" bestFit="1" customWidth="1"/>
    <col min="45" max="46" width="27.109375" style="33" customWidth="1"/>
    <col min="47" max="47" width="37.109375" style="33" customWidth="1"/>
    <col min="48" max="48" width="25.6640625" style="25" customWidth="1"/>
    <col min="49" max="49" width="35.5546875" style="20" customWidth="1"/>
    <col min="50" max="50" width="25.109375" style="18" customWidth="1"/>
    <col min="51" max="16384" width="11.44140625" style="1"/>
  </cols>
  <sheetData>
    <row r="1" spans="1:50" s="14" customFormat="1" ht="12.75" customHeight="1" x14ac:dyDescent="0.3">
      <c r="A1" s="13"/>
      <c r="D1" s="15"/>
      <c r="E1" s="15"/>
      <c r="F1" s="15"/>
      <c r="G1" s="15"/>
      <c r="H1" s="15"/>
      <c r="I1" s="15"/>
      <c r="J1" s="15"/>
      <c r="K1" s="15"/>
      <c r="L1" s="15"/>
      <c r="M1" s="15"/>
      <c r="N1" s="15"/>
      <c r="O1" s="15"/>
      <c r="P1" s="15"/>
      <c r="Q1" s="15"/>
      <c r="AX1" s="16"/>
    </row>
    <row r="2" spans="1:50" ht="30.75" customHeight="1" x14ac:dyDescent="0.25">
      <c r="C2" s="22"/>
      <c r="D2" s="225" t="s">
        <v>229</v>
      </c>
      <c r="E2" s="226"/>
      <c r="F2" s="227" t="s">
        <v>230</v>
      </c>
      <c r="G2" s="227"/>
      <c r="H2" s="227"/>
      <c r="I2" s="227"/>
      <c r="J2" s="227"/>
      <c r="K2" s="227"/>
      <c r="L2" s="227"/>
      <c r="M2" s="227"/>
      <c r="N2" s="228" t="s">
        <v>231</v>
      </c>
      <c r="O2" s="228"/>
      <c r="P2" s="228"/>
      <c r="Q2" s="228"/>
      <c r="R2" s="20"/>
      <c r="S2" s="23"/>
      <c r="T2" s="20"/>
      <c r="U2" s="20"/>
      <c r="V2" s="20"/>
      <c r="X2" s="20"/>
      <c r="AD2" s="24"/>
      <c r="AJ2" s="20"/>
      <c r="AN2" s="20"/>
      <c r="AP2" s="25"/>
      <c r="AQ2" s="22"/>
      <c r="AR2" s="22"/>
      <c r="AS2" s="22"/>
      <c r="AT2" s="22"/>
      <c r="AU2" s="22"/>
      <c r="AV2" s="22"/>
      <c r="AW2" s="22"/>
      <c r="AX2" s="27"/>
    </row>
    <row r="3" spans="1:50" ht="31.5" customHeight="1" x14ac:dyDescent="0.25">
      <c r="C3" s="22"/>
      <c r="D3" s="226"/>
      <c r="E3" s="226"/>
      <c r="F3" s="229" t="s">
        <v>232</v>
      </c>
      <c r="G3" s="229"/>
      <c r="H3" s="229"/>
      <c r="I3" s="229"/>
      <c r="J3" s="229"/>
      <c r="K3" s="229"/>
      <c r="L3" s="229"/>
      <c r="M3" s="229"/>
      <c r="N3" s="228" t="s">
        <v>233</v>
      </c>
      <c r="O3" s="228"/>
      <c r="P3" s="228"/>
      <c r="Q3" s="228"/>
      <c r="R3" s="20"/>
      <c r="S3" s="23"/>
      <c r="T3" s="20"/>
      <c r="U3" s="20"/>
      <c r="V3" s="20"/>
      <c r="X3" s="20"/>
      <c r="AD3" s="24"/>
      <c r="AJ3" s="20"/>
      <c r="AN3" s="20"/>
      <c r="AP3" s="25"/>
      <c r="AQ3" s="22"/>
      <c r="AR3" s="22"/>
      <c r="AS3" s="22"/>
      <c r="AT3" s="22"/>
      <c r="AU3" s="22"/>
      <c r="AV3" s="22"/>
      <c r="AW3" s="22"/>
      <c r="AX3" s="27"/>
    </row>
    <row r="4" spans="1:50" ht="27" customHeight="1" x14ac:dyDescent="0.25">
      <c r="C4" s="22"/>
      <c r="D4" s="226"/>
      <c r="E4" s="226"/>
      <c r="F4" s="227" t="s">
        <v>234</v>
      </c>
      <c r="G4" s="227"/>
      <c r="H4" s="227"/>
      <c r="I4" s="227"/>
      <c r="J4" s="227"/>
      <c r="K4" s="227"/>
      <c r="L4" s="227"/>
      <c r="M4" s="227"/>
      <c r="N4" s="228" t="s">
        <v>235</v>
      </c>
      <c r="O4" s="228"/>
      <c r="P4" s="228"/>
      <c r="Q4" s="228"/>
      <c r="R4" s="20"/>
      <c r="S4" s="23"/>
      <c r="T4" s="20"/>
      <c r="U4" s="20"/>
      <c r="V4" s="20"/>
      <c r="X4" s="20"/>
      <c r="AD4" s="24"/>
      <c r="AJ4" s="20"/>
      <c r="AN4" s="20"/>
      <c r="AP4" s="25"/>
      <c r="AQ4" s="22"/>
      <c r="AR4" s="22"/>
      <c r="AS4" s="22"/>
      <c r="AT4" s="22"/>
      <c r="AU4" s="22"/>
      <c r="AV4" s="22"/>
      <c r="AW4" s="22"/>
      <c r="AX4" s="27"/>
    </row>
    <row r="5" spans="1:50" ht="30.75" customHeight="1" x14ac:dyDescent="0.25">
      <c r="C5" s="22"/>
      <c r="D5" s="226"/>
      <c r="E5" s="226"/>
      <c r="F5" s="227"/>
      <c r="G5" s="227"/>
      <c r="H5" s="227"/>
      <c r="I5" s="227"/>
      <c r="J5" s="227"/>
      <c r="K5" s="227"/>
      <c r="L5" s="227"/>
      <c r="M5" s="227"/>
      <c r="N5" s="228" t="s">
        <v>236</v>
      </c>
      <c r="O5" s="228"/>
      <c r="P5" s="228"/>
      <c r="Q5" s="228"/>
      <c r="R5" s="20"/>
      <c r="S5" s="23"/>
      <c r="T5" s="20"/>
      <c r="U5" s="20"/>
      <c r="V5" s="20"/>
      <c r="X5" s="20"/>
      <c r="AB5" s="20">
        <f>100-66.66</f>
        <v>33.340000000000003</v>
      </c>
      <c r="AC5" s="20">
        <f>+AB5/3</f>
        <v>11.113333333333335</v>
      </c>
      <c r="AD5" s="24"/>
      <c r="AJ5" s="20"/>
      <c r="AN5" s="20"/>
      <c r="AP5" s="25"/>
      <c r="AQ5" s="22"/>
      <c r="AR5" s="22"/>
      <c r="AS5" s="22"/>
      <c r="AT5" s="22"/>
      <c r="AU5" s="22"/>
      <c r="AV5" s="22"/>
      <c r="AW5" s="22"/>
      <c r="AX5" s="27"/>
    </row>
    <row r="6" spans="1:50" ht="41.25" customHeight="1" x14ac:dyDescent="0.25">
      <c r="C6" s="22"/>
      <c r="D6" s="226"/>
      <c r="E6" s="226"/>
      <c r="F6" s="227" t="s">
        <v>237</v>
      </c>
      <c r="G6" s="227"/>
      <c r="H6" s="227"/>
      <c r="I6" s="227"/>
      <c r="J6" s="227"/>
      <c r="K6" s="227"/>
      <c r="L6" s="227"/>
      <c r="M6" s="227"/>
      <c r="N6" s="228" t="s">
        <v>238</v>
      </c>
      <c r="O6" s="228"/>
      <c r="P6" s="228"/>
      <c r="Q6" s="228"/>
      <c r="R6" s="20"/>
      <c r="S6" s="23"/>
      <c r="T6" s="20"/>
      <c r="U6" s="20"/>
      <c r="V6" s="20"/>
      <c r="X6" s="20"/>
      <c r="AD6" s="24"/>
      <c r="AJ6" s="20"/>
      <c r="AN6" s="20"/>
      <c r="AP6" s="25"/>
      <c r="AQ6" s="22"/>
      <c r="AR6" s="22"/>
      <c r="AS6" s="22"/>
      <c r="AT6" s="22"/>
      <c r="AU6" s="22"/>
      <c r="AV6" s="22"/>
      <c r="AW6" s="22"/>
      <c r="AX6" s="27"/>
    </row>
    <row r="7" spans="1:50" ht="29.25" customHeight="1" x14ac:dyDescent="0.25">
      <c r="B7" s="150" t="s">
        <v>245</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2"/>
    </row>
    <row r="8" spans="1:50" ht="34.5" customHeight="1" thickBot="1" x14ac:dyDescent="0.3">
      <c r="B8" s="150" t="s">
        <v>244</v>
      </c>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2"/>
    </row>
    <row r="9" spans="1:50" s="36" customFormat="1" ht="24.75" customHeight="1" x14ac:dyDescent="0.25">
      <c r="A9" s="35"/>
      <c r="B9" s="206" t="s">
        <v>175</v>
      </c>
      <c r="C9" s="158" t="s">
        <v>0</v>
      </c>
      <c r="D9" s="158" t="s">
        <v>1</v>
      </c>
      <c r="E9" s="158" t="s">
        <v>176</v>
      </c>
      <c r="F9" s="157" t="s">
        <v>177</v>
      </c>
      <c r="G9" s="158" t="s">
        <v>178</v>
      </c>
      <c r="H9" s="157" t="s">
        <v>179</v>
      </c>
      <c r="I9" s="157" t="s">
        <v>180</v>
      </c>
      <c r="J9" s="157" t="s">
        <v>181</v>
      </c>
      <c r="K9" s="158" t="s">
        <v>182</v>
      </c>
      <c r="L9" s="158" t="s">
        <v>183</v>
      </c>
      <c r="M9" s="157" t="s">
        <v>184</v>
      </c>
      <c r="N9" s="157" t="s">
        <v>210</v>
      </c>
      <c r="O9" s="157" t="s">
        <v>211</v>
      </c>
      <c r="P9" s="157" t="s">
        <v>179</v>
      </c>
      <c r="Q9" s="157" t="s">
        <v>180</v>
      </c>
      <c r="R9" s="159" t="s">
        <v>212</v>
      </c>
      <c r="S9" s="160" t="s">
        <v>3</v>
      </c>
      <c r="T9" s="160"/>
      <c r="U9" s="160"/>
      <c r="V9" s="160"/>
      <c r="W9" s="158" t="s">
        <v>214</v>
      </c>
      <c r="X9" s="158"/>
      <c r="Y9" s="158"/>
      <c r="Z9" s="158"/>
      <c r="AA9" s="158"/>
      <c r="AB9" s="158"/>
      <c r="AC9" s="158"/>
      <c r="AD9" s="158"/>
      <c r="AE9" s="158"/>
      <c r="AF9" s="158"/>
      <c r="AG9" s="162" t="s">
        <v>227</v>
      </c>
      <c r="AH9" s="162"/>
      <c r="AI9" s="162" t="s">
        <v>223</v>
      </c>
      <c r="AJ9" s="162"/>
      <c r="AK9" s="162"/>
      <c r="AL9" s="162"/>
      <c r="AM9" s="162"/>
      <c r="AN9" s="162"/>
      <c r="AO9" s="162"/>
      <c r="AP9" s="162"/>
      <c r="AQ9" s="153" t="s">
        <v>250</v>
      </c>
      <c r="AR9" s="153"/>
      <c r="AS9" s="153"/>
      <c r="AT9" s="153"/>
      <c r="AU9" s="153"/>
      <c r="AV9" s="162" t="s">
        <v>8</v>
      </c>
      <c r="AW9" s="162" t="s">
        <v>9</v>
      </c>
      <c r="AX9" s="162" t="s">
        <v>10</v>
      </c>
    </row>
    <row r="10" spans="1:50" s="36" customFormat="1" ht="24.75" customHeight="1" x14ac:dyDescent="0.25">
      <c r="A10" s="35"/>
      <c r="B10" s="206"/>
      <c r="C10" s="158"/>
      <c r="D10" s="158"/>
      <c r="E10" s="158"/>
      <c r="F10" s="157"/>
      <c r="G10" s="158"/>
      <c r="H10" s="157"/>
      <c r="I10" s="157"/>
      <c r="J10" s="157"/>
      <c r="K10" s="158"/>
      <c r="L10" s="158"/>
      <c r="M10" s="157"/>
      <c r="N10" s="157"/>
      <c r="O10" s="157"/>
      <c r="P10" s="157"/>
      <c r="Q10" s="157"/>
      <c r="R10" s="159"/>
      <c r="S10" s="163" t="s">
        <v>110</v>
      </c>
      <c r="T10" s="163" t="s">
        <v>111</v>
      </c>
      <c r="U10" s="163" t="s">
        <v>213</v>
      </c>
      <c r="V10" s="161" t="s">
        <v>11</v>
      </c>
      <c r="W10" s="162" t="s">
        <v>215</v>
      </c>
      <c r="X10" s="158" t="s">
        <v>2</v>
      </c>
      <c r="Y10" s="230" t="s">
        <v>4</v>
      </c>
      <c r="Z10" s="230"/>
      <c r="AA10" s="230"/>
      <c r="AB10" s="230"/>
      <c r="AC10" s="230"/>
      <c r="AD10" s="164" t="s">
        <v>5</v>
      </c>
      <c r="AE10" s="162" t="s">
        <v>6</v>
      </c>
      <c r="AF10" s="162" t="s">
        <v>7</v>
      </c>
      <c r="AG10" s="162" t="s">
        <v>12</v>
      </c>
      <c r="AH10" s="162" t="s">
        <v>226</v>
      </c>
      <c r="AI10" s="162" t="s">
        <v>225</v>
      </c>
      <c r="AJ10" s="162" t="s">
        <v>221</v>
      </c>
      <c r="AK10" s="172" t="s">
        <v>13</v>
      </c>
      <c r="AL10" s="172" t="s">
        <v>222</v>
      </c>
      <c r="AM10" s="172" t="s">
        <v>224</v>
      </c>
      <c r="AN10" s="173" t="s">
        <v>165</v>
      </c>
      <c r="AO10" s="174" t="s">
        <v>16</v>
      </c>
      <c r="AP10" s="175" t="s">
        <v>14</v>
      </c>
      <c r="AQ10" s="154" t="s">
        <v>251</v>
      </c>
      <c r="AR10" s="156" t="s">
        <v>246</v>
      </c>
      <c r="AS10" s="156" t="s">
        <v>247</v>
      </c>
      <c r="AT10" s="156" t="s">
        <v>248</v>
      </c>
      <c r="AU10" s="154" t="s">
        <v>249</v>
      </c>
      <c r="AV10" s="162"/>
      <c r="AW10" s="175"/>
      <c r="AX10" s="162"/>
    </row>
    <row r="11" spans="1:50" s="36" customFormat="1" ht="64.8" customHeight="1" x14ac:dyDescent="0.25">
      <c r="A11" s="35"/>
      <c r="B11" s="206"/>
      <c r="C11" s="158"/>
      <c r="D11" s="158"/>
      <c r="E11" s="158"/>
      <c r="F11" s="157"/>
      <c r="G11" s="158"/>
      <c r="H11" s="157"/>
      <c r="I11" s="157"/>
      <c r="J11" s="157"/>
      <c r="K11" s="158"/>
      <c r="L11" s="158"/>
      <c r="M11" s="157"/>
      <c r="N11" s="157"/>
      <c r="O11" s="157"/>
      <c r="P11" s="157"/>
      <c r="Q11" s="157"/>
      <c r="R11" s="159"/>
      <c r="S11" s="163"/>
      <c r="T11" s="163"/>
      <c r="U11" s="163"/>
      <c r="V11" s="161"/>
      <c r="W11" s="162"/>
      <c r="X11" s="158"/>
      <c r="Y11" s="76" t="s">
        <v>216</v>
      </c>
      <c r="Z11" s="76" t="s">
        <v>217</v>
      </c>
      <c r="AA11" s="76" t="s">
        <v>218</v>
      </c>
      <c r="AB11" s="76" t="s">
        <v>219</v>
      </c>
      <c r="AC11" s="76" t="s">
        <v>220</v>
      </c>
      <c r="AD11" s="164"/>
      <c r="AE11" s="162"/>
      <c r="AF11" s="162"/>
      <c r="AG11" s="162"/>
      <c r="AH11" s="162"/>
      <c r="AI11" s="175"/>
      <c r="AJ11" s="162"/>
      <c r="AK11" s="172"/>
      <c r="AL11" s="172"/>
      <c r="AM11" s="172"/>
      <c r="AN11" s="173"/>
      <c r="AO11" s="174"/>
      <c r="AP11" s="175"/>
      <c r="AQ11" s="155"/>
      <c r="AR11" s="155"/>
      <c r="AS11" s="156"/>
      <c r="AT11" s="156"/>
      <c r="AU11" s="155"/>
      <c r="AV11" s="162"/>
      <c r="AW11" s="175"/>
      <c r="AX11" s="162"/>
    </row>
    <row r="12" spans="1:50" ht="19.5" customHeight="1" x14ac:dyDescent="0.25">
      <c r="A12" s="28" t="s">
        <v>15</v>
      </c>
      <c r="B12" s="2"/>
      <c r="C12" s="2"/>
      <c r="D12" s="2"/>
      <c r="E12" s="2"/>
      <c r="F12" s="2"/>
      <c r="G12" s="2"/>
      <c r="H12" s="2"/>
      <c r="I12" s="2"/>
      <c r="J12" s="2"/>
      <c r="K12" s="2"/>
      <c r="L12" s="2"/>
      <c r="M12" s="2"/>
      <c r="N12" s="3"/>
      <c r="O12" s="3"/>
      <c r="P12" s="3"/>
      <c r="Q12" s="3"/>
      <c r="R12" s="3"/>
      <c r="S12" s="4"/>
      <c r="T12" s="5"/>
      <c r="U12" s="4"/>
      <c r="V12" s="4"/>
      <c r="W12" s="6"/>
      <c r="X12" s="7"/>
      <c r="Y12" s="7"/>
      <c r="Z12" s="7"/>
      <c r="AA12" s="7"/>
      <c r="AB12" s="7"/>
      <c r="AC12" s="7"/>
      <c r="AD12" s="21"/>
      <c r="AE12" s="6"/>
      <c r="AF12" s="6"/>
      <c r="AG12" s="8"/>
      <c r="AH12" s="9"/>
      <c r="AI12" s="10"/>
      <c r="AJ12" s="6"/>
      <c r="AK12" s="11"/>
      <c r="AL12" s="12"/>
      <c r="AM12" s="12"/>
      <c r="AN12" s="12"/>
      <c r="AO12" s="12"/>
      <c r="AP12" s="12"/>
      <c r="AQ12" s="12"/>
      <c r="AR12" s="12"/>
      <c r="AS12" s="12"/>
      <c r="AT12" s="12"/>
      <c r="AU12" s="12"/>
      <c r="AV12" s="6"/>
      <c r="AW12" s="12"/>
      <c r="AX12" s="6"/>
    </row>
    <row r="13" spans="1:50" ht="59.25" customHeight="1" x14ac:dyDescent="0.25">
      <c r="B13" s="231" t="s">
        <v>17</v>
      </c>
      <c r="C13" s="165" t="s">
        <v>18</v>
      </c>
      <c r="D13" s="165" t="s">
        <v>104</v>
      </c>
      <c r="E13" s="148" t="s">
        <v>239</v>
      </c>
      <c r="F13" s="148">
        <v>33</v>
      </c>
      <c r="G13" s="165" t="s">
        <v>185</v>
      </c>
      <c r="H13" s="166">
        <v>0.02</v>
      </c>
      <c r="I13" s="166">
        <v>0.04</v>
      </c>
      <c r="J13" s="165" t="s">
        <v>190</v>
      </c>
      <c r="K13" s="148">
        <v>3301068</v>
      </c>
      <c r="L13" s="165" t="s">
        <v>200</v>
      </c>
      <c r="M13" s="148">
        <v>330106800</v>
      </c>
      <c r="N13" s="165" t="s">
        <v>19</v>
      </c>
      <c r="O13" s="148" t="s">
        <v>37</v>
      </c>
      <c r="P13" s="148">
        <v>3</v>
      </c>
      <c r="Q13" s="148">
        <v>4</v>
      </c>
      <c r="R13" s="148" t="s">
        <v>38</v>
      </c>
      <c r="S13" s="148">
        <v>4</v>
      </c>
      <c r="T13" s="197">
        <f>S13*V13</f>
        <v>2.4</v>
      </c>
      <c r="U13" s="198">
        <f>SUMPRODUCT(X13:X20*AB13:AB20)</f>
        <v>0.11668999999999999</v>
      </c>
      <c r="V13" s="199">
        <f>+SUMPRODUCT(AC13:AC20*X13:X20)</f>
        <v>0.6</v>
      </c>
      <c r="W13" s="72" t="s">
        <v>41</v>
      </c>
      <c r="X13" s="71">
        <v>0.25</v>
      </c>
      <c r="Y13" s="71">
        <v>0</v>
      </c>
      <c r="Z13" s="71">
        <v>0</v>
      </c>
      <c r="AA13" s="71">
        <v>1</v>
      </c>
      <c r="AB13" s="71">
        <v>0</v>
      </c>
      <c r="AC13" s="86">
        <f>+SUM(Y13:AB13)</f>
        <v>1</v>
      </c>
      <c r="AD13" s="73" t="s">
        <v>42</v>
      </c>
      <c r="AE13" s="82" t="s">
        <v>169</v>
      </c>
      <c r="AF13" s="73" t="s">
        <v>170</v>
      </c>
      <c r="AG13" s="207" t="s">
        <v>93</v>
      </c>
      <c r="AH13" s="179" t="s">
        <v>243</v>
      </c>
      <c r="AI13" s="87" t="s">
        <v>149</v>
      </c>
      <c r="AJ13" s="87" t="s">
        <v>134</v>
      </c>
      <c r="AK13" s="38">
        <v>12000000</v>
      </c>
      <c r="AL13" s="38">
        <v>12000000</v>
      </c>
      <c r="AM13" s="88">
        <v>12000000</v>
      </c>
      <c r="AN13" s="38">
        <v>12000000</v>
      </c>
      <c r="AO13" s="38">
        <v>12000000</v>
      </c>
      <c r="AP13" s="71">
        <f>+AO13/AL13</f>
        <v>1</v>
      </c>
      <c r="AQ13" s="38">
        <v>12000000</v>
      </c>
      <c r="AR13" s="38">
        <v>12500000</v>
      </c>
      <c r="AS13" s="38">
        <v>0</v>
      </c>
      <c r="AT13" s="38">
        <v>0</v>
      </c>
      <c r="AU13" s="38">
        <v>12420000</v>
      </c>
      <c r="AV13" s="234" t="s">
        <v>97</v>
      </c>
      <c r="AW13" s="237" t="s">
        <v>268</v>
      </c>
      <c r="AX13" s="82"/>
    </row>
    <row r="14" spans="1:50" ht="36" customHeight="1" x14ac:dyDescent="0.25">
      <c r="B14" s="232"/>
      <c r="C14" s="165"/>
      <c r="D14" s="165"/>
      <c r="E14" s="148"/>
      <c r="F14" s="148"/>
      <c r="G14" s="165"/>
      <c r="H14" s="148"/>
      <c r="I14" s="148"/>
      <c r="J14" s="165"/>
      <c r="K14" s="148"/>
      <c r="L14" s="165"/>
      <c r="M14" s="148"/>
      <c r="N14" s="165"/>
      <c r="O14" s="148"/>
      <c r="P14" s="148"/>
      <c r="Q14" s="148"/>
      <c r="R14" s="148"/>
      <c r="S14" s="148"/>
      <c r="T14" s="197"/>
      <c r="U14" s="198"/>
      <c r="V14" s="199"/>
      <c r="W14" s="177" t="s">
        <v>91</v>
      </c>
      <c r="X14" s="178">
        <v>0.35</v>
      </c>
      <c r="Y14" s="178">
        <v>0.25</v>
      </c>
      <c r="Z14" s="178">
        <v>0.1666</v>
      </c>
      <c r="AA14" s="202">
        <v>0.25</v>
      </c>
      <c r="AB14" s="220">
        <v>0.33339999999999997</v>
      </c>
      <c r="AC14" s="222">
        <f>+SUM(Y14:AB15)</f>
        <v>1</v>
      </c>
      <c r="AD14" s="146" t="s">
        <v>42</v>
      </c>
      <c r="AE14" s="145" t="s">
        <v>167</v>
      </c>
      <c r="AF14" s="146" t="s">
        <v>166</v>
      </c>
      <c r="AG14" s="207"/>
      <c r="AH14" s="179"/>
      <c r="AI14" s="176" t="s">
        <v>148</v>
      </c>
      <c r="AJ14" s="177" t="s">
        <v>135</v>
      </c>
      <c r="AK14" s="147">
        <v>185260666</v>
      </c>
      <c r="AL14" s="147">
        <v>185260666</v>
      </c>
      <c r="AM14" s="147">
        <v>185260666</v>
      </c>
      <c r="AN14" s="147">
        <v>185260666</v>
      </c>
      <c r="AO14" s="147">
        <v>185260666</v>
      </c>
      <c r="AP14" s="178">
        <f>+AO14/AL14</f>
        <v>1</v>
      </c>
      <c r="AQ14" s="147">
        <v>185260666</v>
      </c>
      <c r="AR14" s="147">
        <f>39112500+56385000+89763166</f>
        <v>185260666</v>
      </c>
      <c r="AS14" s="147">
        <v>0</v>
      </c>
      <c r="AT14" s="147">
        <v>0</v>
      </c>
      <c r="AU14" s="147">
        <f>39112500+56385000+85807156</f>
        <v>181304656</v>
      </c>
      <c r="AV14" s="235"/>
      <c r="AW14" s="238"/>
      <c r="AX14" s="145"/>
    </row>
    <row r="15" spans="1:50" ht="45" customHeight="1" x14ac:dyDescent="0.25">
      <c r="B15" s="232"/>
      <c r="C15" s="165"/>
      <c r="D15" s="165"/>
      <c r="E15" s="148"/>
      <c r="F15" s="148"/>
      <c r="G15" s="165"/>
      <c r="H15" s="148"/>
      <c r="I15" s="148"/>
      <c r="J15" s="165"/>
      <c r="K15" s="148"/>
      <c r="L15" s="165"/>
      <c r="M15" s="148"/>
      <c r="N15" s="165"/>
      <c r="O15" s="148"/>
      <c r="P15" s="148"/>
      <c r="Q15" s="148"/>
      <c r="R15" s="148"/>
      <c r="S15" s="148"/>
      <c r="T15" s="197"/>
      <c r="U15" s="198"/>
      <c r="V15" s="199"/>
      <c r="W15" s="177"/>
      <c r="X15" s="178"/>
      <c r="Y15" s="178"/>
      <c r="Z15" s="178"/>
      <c r="AA15" s="203"/>
      <c r="AB15" s="220"/>
      <c r="AC15" s="222"/>
      <c r="AD15" s="146"/>
      <c r="AE15" s="145"/>
      <c r="AF15" s="146"/>
      <c r="AG15" s="207"/>
      <c r="AH15" s="179"/>
      <c r="AI15" s="176"/>
      <c r="AJ15" s="177"/>
      <c r="AK15" s="147"/>
      <c r="AL15" s="147"/>
      <c r="AM15" s="147"/>
      <c r="AN15" s="147"/>
      <c r="AO15" s="147"/>
      <c r="AP15" s="178"/>
      <c r="AQ15" s="147"/>
      <c r="AR15" s="147"/>
      <c r="AS15" s="147"/>
      <c r="AT15" s="147"/>
      <c r="AU15" s="147"/>
      <c r="AV15" s="235"/>
      <c r="AW15" s="238"/>
      <c r="AX15" s="145"/>
    </row>
    <row r="16" spans="1:50" ht="45.75" customHeight="1" x14ac:dyDescent="0.25">
      <c r="B16" s="232"/>
      <c r="C16" s="165"/>
      <c r="D16" s="165"/>
      <c r="E16" s="148"/>
      <c r="F16" s="148"/>
      <c r="G16" s="165"/>
      <c r="H16" s="148"/>
      <c r="I16" s="148"/>
      <c r="J16" s="165"/>
      <c r="K16" s="148"/>
      <c r="L16" s="165"/>
      <c r="M16" s="148"/>
      <c r="N16" s="165"/>
      <c r="O16" s="148"/>
      <c r="P16" s="148"/>
      <c r="Q16" s="148"/>
      <c r="R16" s="148"/>
      <c r="S16" s="148"/>
      <c r="T16" s="197"/>
      <c r="U16" s="198"/>
      <c r="V16" s="199"/>
      <c r="W16" s="177" t="s">
        <v>118</v>
      </c>
      <c r="X16" s="178">
        <v>0.15</v>
      </c>
      <c r="Y16" s="178">
        <v>0</v>
      </c>
      <c r="Z16" s="178">
        <v>0</v>
      </c>
      <c r="AA16" s="204">
        <v>0</v>
      </c>
      <c r="AB16" s="178">
        <v>0</v>
      </c>
      <c r="AC16" s="222">
        <f>+SUM(Y16:AB17)</f>
        <v>0</v>
      </c>
      <c r="AD16" s="178" t="s">
        <v>42</v>
      </c>
      <c r="AE16" s="146" t="s">
        <v>269</v>
      </c>
      <c r="AF16" s="146"/>
      <c r="AG16" s="207"/>
      <c r="AH16" s="179"/>
      <c r="AI16" s="87" t="s">
        <v>149</v>
      </c>
      <c r="AJ16" s="87" t="s">
        <v>134</v>
      </c>
      <c r="AK16" s="39">
        <v>12489083</v>
      </c>
      <c r="AL16" s="39">
        <v>12489083</v>
      </c>
      <c r="AM16" s="90">
        <v>12489083</v>
      </c>
      <c r="AN16" s="39">
        <v>12489083</v>
      </c>
      <c r="AO16" s="39">
        <v>12489083</v>
      </c>
      <c r="AP16" s="91">
        <f>+AO16/AL16</f>
        <v>1</v>
      </c>
      <c r="AQ16" s="39">
        <v>12489083</v>
      </c>
      <c r="AR16" s="39">
        <v>11989083</v>
      </c>
      <c r="AS16" s="39">
        <v>0</v>
      </c>
      <c r="AT16" s="39">
        <v>0</v>
      </c>
      <c r="AU16" s="39">
        <v>0</v>
      </c>
      <c r="AV16" s="235"/>
      <c r="AW16" s="238"/>
      <c r="AX16" s="146"/>
    </row>
    <row r="17" spans="2:50" ht="55.5" customHeight="1" x14ac:dyDescent="0.25">
      <c r="B17" s="232"/>
      <c r="C17" s="165"/>
      <c r="D17" s="165"/>
      <c r="E17" s="148"/>
      <c r="F17" s="148"/>
      <c r="G17" s="165"/>
      <c r="H17" s="148"/>
      <c r="I17" s="148"/>
      <c r="J17" s="165"/>
      <c r="K17" s="148"/>
      <c r="L17" s="165"/>
      <c r="M17" s="148"/>
      <c r="N17" s="165"/>
      <c r="O17" s="148"/>
      <c r="P17" s="148"/>
      <c r="Q17" s="148"/>
      <c r="R17" s="148"/>
      <c r="S17" s="148"/>
      <c r="T17" s="197"/>
      <c r="U17" s="198"/>
      <c r="V17" s="199"/>
      <c r="W17" s="177"/>
      <c r="X17" s="178"/>
      <c r="Y17" s="178"/>
      <c r="Z17" s="178"/>
      <c r="AA17" s="205"/>
      <c r="AB17" s="178"/>
      <c r="AC17" s="222"/>
      <c r="AD17" s="178" t="s">
        <v>42</v>
      </c>
      <c r="AE17" s="146"/>
      <c r="AF17" s="146"/>
      <c r="AG17" s="207"/>
      <c r="AH17" s="179"/>
      <c r="AI17" s="87" t="s">
        <v>256</v>
      </c>
      <c r="AJ17" s="87" t="s">
        <v>155</v>
      </c>
      <c r="AK17" s="39"/>
      <c r="AL17" s="39">
        <v>36902518</v>
      </c>
      <c r="AM17" s="90"/>
      <c r="AN17" s="39"/>
      <c r="AO17" s="39"/>
      <c r="AP17" s="91"/>
      <c r="AQ17" s="39">
        <v>0</v>
      </c>
      <c r="AR17" s="39">
        <v>36902518</v>
      </c>
      <c r="AS17" s="39">
        <v>0</v>
      </c>
      <c r="AT17" s="39">
        <v>0</v>
      </c>
      <c r="AU17" s="39">
        <v>0</v>
      </c>
      <c r="AV17" s="235"/>
      <c r="AW17" s="238"/>
      <c r="AX17" s="146"/>
    </row>
    <row r="18" spans="2:50" ht="38.25" customHeight="1" x14ac:dyDescent="0.25">
      <c r="B18" s="232"/>
      <c r="C18" s="165"/>
      <c r="D18" s="165"/>
      <c r="E18" s="148"/>
      <c r="F18" s="148"/>
      <c r="G18" s="165"/>
      <c r="H18" s="148"/>
      <c r="I18" s="148"/>
      <c r="J18" s="165"/>
      <c r="K18" s="148"/>
      <c r="L18" s="165"/>
      <c r="M18" s="148"/>
      <c r="N18" s="165"/>
      <c r="O18" s="148"/>
      <c r="P18" s="148"/>
      <c r="Q18" s="148"/>
      <c r="R18" s="148"/>
      <c r="S18" s="148"/>
      <c r="T18" s="197"/>
      <c r="U18" s="198"/>
      <c r="V18" s="199"/>
      <c r="W18" s="177" t="s">
        <v>117</v>
      </c>
      <c r="X18" s="178">
        <v>0.15</v>
      </c>
      <c r="Y18" s="178">
        <v>0</v>
      </c>
      <c r="Z18" s="178">
        <v>0</v>
      </c>
      <c r="AA18" s="204">
        <v>0</v>
      </c>
      <c r="AB18" s="178">
        <v>0</v>
      </c>
      <c r="AC18" s="222">
        <f>+SUM(Y18:AB19)</f>
        <v>0</v>
      </c>
      <c r="AD18" s="146" t="s">
        <v>42</v>
      </c>
      <c r="AE18" s="146" t="s">
        <v>269</v>
      </c>
      <c r="AF18" s="146"/>
      <c r="AG18" s="207"/>
      <c r="AH18" s="179"/>
      <c r="AI18" s="124"/>
      <c r="AJ18" s="83"/>
      <c r="AK18" s="77">
        <v>0</v>
      </c>
      <c r="AL18" s="77">
        <v>0</v>
      </c>
      <c r="AM18" s="89"/>
      <c r="AN18" s="77"/>
      <c r="AO18" s="77"/>
      <c r="AP18" s="71"/>
      <c r="AQ18" s="77"/>
      <c r="AR18" s="77"/>
      <c r="AS18" s="77"/>
      <c r="AT18" s="77"/>
      <c r="AU18" s="77"/>
      <c r="AV18" s="235"/>
      <c r="AW18" s="238"/>
      <c r="AX18" s="146"/>
    </row>
    <row r="19" spans="2:50" ht="30" customHeight="1" x14ac:dyDescent="0.25">
      <c r="B19" s="232"/>
      <c r="C19" s="165"/>
      <c r="D19" s="165"/>
      <c r="E19" s="148"/>
      <c r="F19" s="148"/>
      <c r="G19" s="165"/>
      <c r="H19" s="148"/>
      <c r="I19" s="148"/>
      <c r="J19" s="165"/>
      <c r="K19" s="148"/>
      <c r="L19" s="165"/>
      <c r="M19" s="148"/>
      <c r="N19" s="165"/>
      <c r="O19" s="148"/>
      <c r="P19" s="148"/>
      <c r="Q19" s="148"/>
      <c r="R19" s="148"/>
      <c r="S19" s="148"/>
      <c r="T19" s="197"/>
      <c r="U19" s="198"/>
      <c r="V19" s="199"/>
      <c r="W19" s="177"/>
      <c r="X19" s="178"/>
      <c r="Y19" s="178"/>
      <c r="Z19" s="178"/>
      <c r="AA19" s="205"/>
      <c r="AB19" s="178"/>
      <c r="AC19" s="222"/>
      <c r="AD19" s="146"/>
      <c r="AE19" s="146"/>
      <c r="AF19" s="146"/>
      <c r="AG19" s="207"/>
      <c r="AH19" s="179"/>
      <c r="AI19" s="124"/>
      <c r="AJ19" s="83"/>
      <c r="AK19" s="77"/>
      <c r="AL19" s="77"/>
      <c r="AM19" s="89"/>
      <c r="AN19" s="77"/>
      <c r="AO19" s="77"/>
      <c r="AP19" s="71"/>
      <c r="AQ19" s="77"/>
      <c r="AR19" s="77"/>
      <c r="AS19" s="77"/>
      <c r="AT19" s="77"/>
      <c r="AU19" s="77"/>
      <c r="AV19" s="235"/>
      <c r="AW19" s="238"/>
      <c r="AX19" s="146"/>
    </row>
    <row r="20" spans="2:50" ht="49.5" customHeight="1" x14ac:dyDescent="0.25">
      <c r="B20" s="232"/>
      <c r="C20" s="165"/>
      <c r="D20" s="165"/>
      <c r="E20" s="148"/>
      <c r="F20" s="148"/>
      <c r="G20" s="165"/>
      <c r="H20" s="148"/>
      <c r="I20" s="148"/>
      <c r="J20" s="165"/>
      <c r="K20" s="148"/>
      <c r="L20" s="165"/>
      <c r="M20" s="148"/>
      <c r="N20" s="165"/>
      <c r="O20" s="148"/>
      <c r="P20" s="148"/>
      <c r="Q20" s="148"/>
      <c r="R20" s="148"/>
      <c r="S20" s="148"/>
      <c r="T20" s="197"/>
      <c r="U20" s="198"/>
      <c r="V20" s="199"/>
      <c r="W20" s="72" t="s">
        <v>174</v>
      </c>
      <c r="X20" s="71">
        <v>0.1</v>
      </c>
      <c r="Y20" s="71">
        <v>0</v>
      </c>
      <c r="Z20" s="71">
        <v>0</v>
      </c>
      <c r="AA20" s="71">
        <v>0</v>
      </c>
      <c r="AB20" s="71">
        <v>0</v>
      </c>
      <c r="AC20" s="86">
        <f>+SUM(Y20:AB20)</f>
        <v>0</v>
      </c>
      <c r="AD20" s="73" t="s">
        <v>98</v>
      </c>
      <c r="AE20" s="73" t="s">
        <v>269</v>
      </c>
      <c r="AF20" s="73"/>
      <c r="AG20" s="207"/>
      <c r="AH20" s="179"/>
      <c r="AI20" s="87"/>
      <c r="AJ20" s="87"/>
      <c r="AK20" s="38">
        <v>0</v>
      </c>
      <c r="AL20" s="38">
        <v>0</v>
      </c>
      <c r="AM20" s="88"/>
      <c r="AN20" s="38"/>
      <c r="AO20" s="38"/>
      <c r="AP20" s="71"/>
      <c r="AQ20" s="38"/>
      <c r="AR20" s="38"/>
      <c r="AS20" s="38"/>
      <c r="AT20" s="38"/>
      <c r="AU20" s="38"/>
      <c r="AV20" s="235"/>
      <c r="AW20" s="238"/>
      <c r="AX20" s="73"/>
    </row>
    <row r="21" spans="2:50" ht="42.75" customHeight="1" x14ac:dyDescent="0.25">
      <c r="B21" s="232"/>
      <c r="C21" s="165" t="s">
        <v>20</v>
      </c>
      <c r="D21" s="165" t="s">
        <v>105</v>
      </c>
      <c r="E21" s="148" t="s">
        <v>239</v>
      </c>
      <c r="F21" s="148">
        <v>33</v>
      </c>
      <c r="G21" s="165" t="s">
        <v>186</v>
      </c>
      <c r="H21" s="166">
        <v>0.21</v>
      </c>
      <c r="I21" s="166">
        <v>0.3</v>
      </c>
      <c r="J21" s="165" t="s">
        <v>191</v>
      </c>
      <c r="K21" s="148">
        <v>3302049</v>
      </c>
      <c r="L21" s="165" t="s">
        <v>191</v>
      </c>
      <c r="M21" s="148">
        <v>330204900</v>
      </c>
      <c r="N21" s="165" t="s">
        <v>144</v>
      </c>
      <c r="O21" s="148" t="s">
        <v>37</v>
      </c>
      <c r="P21" s="148">
        <v>4</v>
      </c>
      <c r="Q21" s="148">
        <v>4</v>
      </c>
      <c r="R21" s="148" t="s">
        <v>38</v>
      </c>
      <c r="S21" s="148">
        <v>4</v>
      </c>
      <c r="T21" s="148">
        <f>S21*V21</f>
        <v>4</v>
      </c>
      <c r="U21" s="179">
        <f>SUMPRODUCT(X21:X24*AB21:AB24)</f>
        <v>0.52500000000000002</v>
      </c>
      <c r="V21" s="180">
        <f>SUMPRODUCT(X21:X24*AC21:AC24)</f>
        <v>1</v>
      </c>
      <c r="W21" s="165" t="s">
        <v>119</v>
      </c>
      <c r="X21" s="179">
        <v>0.4</v>
      </c>
      <c r="Y21" s="179">
        <v>0</v>
      </c>
      <c r="Z21" s="179">
        <v>0</v>
      </c>
      <c r="AA21" s="179">
        <v>0</v>
      </c>
      <c r="AB21" s="179">
        <v>1</v>
      </c>
      <c r="AC21" s="187">
        <f t="shared" ref="AC21:AC24" si="0">SUM(Y21:AB21)</f>
        <v>1</v>
      </c>
      <c r="AD21" s="148" t="s">
        <v>98</v>
      </c>
      <c r="AE21" s="138" t="s">
        <v>271</v>
      </c>
      <c r="AF21" s="148" t="s">
        <v>147</v>
      </c>
      <c r="AG21" s="207" t="s">
        <v>96</v>
      </c>
      <c r="AH21" s="179" t="s">
        <v>133</v>
      </c>
      <c r="AI21" s="43" t="s">
        <v>150</v>
      </c>
      <c r="AJ21" s="63" t="s">
        <v>136</v>
      </c>
      <c r="AK21" s="40">
        <v>28666871</v>
      </c>
      <c r="AL21" s="40">
        <v>28666871</v>
      </c>
      <c r="AM21" s="58">
        <v>28666871</v>
      </c>
      <c r="AN21" s="40">
        <v>28666871</v>
      </c>
      <c r="AO21" s="40">
        <v>28666871</v>
      </c>
      <c r="AP21" s="65">
        <f>+AO21/AL21</f>
        <v>1</v>
      </c>
      <c r="AQ21" s="40">
        <v>28666871</v>
      </c>
      <c r="AR21" s="40">
        <v>28666871</v>
      </c>
      <c r="AS21" s="40"/>
      <c r="AT21" s="40"/>
      <c r="AU21" s="40">
        <v>28666871</v>
      </c>
      <c r="AV21" s="235"/>
      <c r="AW21" s="238"/>
      <c r="AX21" s="138"/>
    </row>
    <row r="22" spans="2:50" ht="35.25" customHeight="1" x14ac:dyDescent="0.25">
      <c r="B22" s="232"/>
      <c r="C22" s="165"/>
      <c r="D22" s="165"/>
      <c r="E22" s="148"/>
      <c r="F22" s="148"/>
      <c r="G22" s="165"/>
      <c r="H22" s="148"/>
      <c r="I22" s="148"/>
      <c r="J22" s="165"/>
      <c r="K22" s="148"/>
      <c r="L22" s="165"/>
      <c r="M22" s="148"/>
      <c r="N22" s="165"/>
      <c r="O22" s="148"/>
      <c r="P22" s="148"/>
      <c r="Q22" s="148"/>
      <c r="R22" s="148"/>
      <c r="S22" s="148"/>
      <c r="T22" s="148"/>
      <c r="U22" s="179"/>
      <c r="V22" s="180"/>
      <c r="W22" s="165"/>
      <c r="X22" s="179"/>
      <c r="Y22" s="179"/>
      <c r="Z22" s="179"/>
      <c r="AA22" s="179"/>
      <c r="AB22" s="179"/>
      <c r="AC22" s="187"/>
      <c r="AD22" s="148"/>
      <c r="AE22" s="138"/>
      <c r="AF22" s="148"/>
      <c r="AG22" s="207"/>
      <c r="AH22" s="179"/>
      <c r="AI22" s="43" t="s">
        <v>151</v>
      </c>
      <c r="AJ22" s="63" t="s">
        <v>134</v>
      </c>
      <c r="AK22" s="40">
        <v>12618654</v>
      </c>
      <c r="AL22" s="40">
        <v>12618654</v>
      </c>
      <c r="AM22" s="58">
        <v>12618654</v>
      </c>
      <c r="AN22" s="40">
        <v>12618654</v>
      </c>
      <c r="AO22" s="40">
        <v>12618654</v>
      </c>
      <c r="AP22" s="65">
        <f t="shared" ref="AP22:AP23" si="1">+AO22/AL22</f>
        <v>1</v>
      </c>
      <c r="AQ22" s="40">
        <v>12618654</v>
      </c>
      <c r="AR22" s="40">
        <v>12618654</v>
      </c>
      <c r="AS22" s="40"/>
      <c r="AT22" s="40"/>
      <c r="AU22" s="40">
        <v>12618654</v>
      </c>
      <c r="AV22" s="235"/>
      <c r="AW22" s="238"/>
      <c r="AX22" s="138"/>
    </row>
    <row r="23" spans="2:50" ht="44.25" customHeight="1" x14ac:dyDescent="0.25">
      <c r="B23" s="232"/>
      <c r="C23" s="165"/>
      <c r="D23" s="165"/>
      <c r="E23" s="148"/>
      <c r="F23" s="148"/>
      <c r="G23" s="165"/>
      <c r="H23" s="148"/>
      <c r="I23" s="148"/>
      <c r="J23" s="165"/>
      <c r="K23" s="148"/>
      <c r="L23" s="165"/>
      <c r="M23" s="148"/>
      <c r="N23" s="165"/>
      <c r="O23" s="148"/>
      <c r="P23" s="148"/>
      <c r="Q23" s="148"/>
      <c r="R23" s="148"/>
      <c r="S23" s="148"/>
      <c r="T23" s="148"/>
      <c r="U23" s="179"/>
      <c r="V23" s="180"/>
      <c r="W23" s="63" t="s">
        <v>120</v>
      </c>
      <c r="X23" s="65">
        <v>0.35</v>
      </c>
      <c r="Y23" s="65">
        <v>0</v>
      </c>
      <c r="Z23" s="65">
        <v>1</v>
      </c>
      <c r="AA23" s="65">
        <v>0</v>
      </c>
      <c r="AB23" s="65">
        <v>0</v>
      </c>
      <c r="AC23" s="70">
        <f t="shared" si="0"/>
        <v>1</v>
      </c>
      <c r="AD23" s="62" t="s">
        <v>131</v>
      </c>
      <c r="AE23" s="78" t="s">
        <v>270</v>
      </c>
      <c r="AF23" s="62" t="s">
        <v>147</v>
      </c>
      <c r="AG23" s="207"/>
      <c r="AH23" s="179"/>
      <c r="AI23" s="43" t="s">
        <v>151</v>
      </c>
      <c r="AJ23" s="63" t="s">
        <v>134</v>
      </c>
      <c r="AK23" s="40">
        <v>20000000</v>
      </c>
      <c r="AL23" s="40">
        <v>20000000</v>
      </c>
      <c r="AM23" s="58">
        <v>20000000</v>
      </c>
      <c r="AN23" s="40">
        <v>20000000</v>
      </c>
      <c r="AO23" s="40">
        <v>20000000</v>
      </c>
      <c r="AP23" s="65">
        <f t="shared" si="1"/>
        <v>1</v>
      </c>
      <c r="AQ23" s="40">
        <v>20000000</v>
      </c>
      <c r="AR23" s="40">
        <v>20000000</v>
      </c>
      <c r="AS23" s="40"/>
      <c r="AT23" s="40"/>
      <c r="AU23" s="40">
        <v>20000000</v>
      </c>
      <c r="AV23" s="235"/>
      <c r="AW23" s="238"/>
      <c r="AX23" s="78"/>
    </row>
    <row r="24" spans="2:50" ht="72" customHeight="1" x14ac:dyDescent="0.25">
      <c r="B24" s="232"/>
      <c r="C24" s="165"/>
      <c r="D24" s="165"/>
      <c r="E24" s="148"/>
      <c r="F24" s="148"/>
      <c r="G24" s="165"/>
      <c r="H24" s="148"/>
      <c r="I24" s="148"/>
      <c r="J24" s="165"/>
      <c r="K24" s="148"/>
      <c r="L24" s="165"/>
      <c r="M24" s="148"/>
      <c r="N24" s="165"/>
      <c r="O24" s="148"/>
      <c r="P24" s="148"/>
      <c r="Q24" s="148"/>
      <c r="R24" s="148"/>
      <c r="S24" s="148"/>
      <c r="T24" s="148"/>
      <c r="U24" s="179"/>
      <c r="V24" s="180"/>
      <c r="W24" s="63" t="s">
        <v>141</v>
      </c>
      <c r="X24" s="65">
        <v>0.25</v>
      </c>
      <c r="Y24" s="65">
        <v>0</v>
      </c>
      <c r="Z24" s="65">
        <v>0</v>
      </c>
      <c r="AA24" s="65">
        <v>0.5</v>
      </c>
      <c r="AB24" s="65">
        <v>0.5</v>
      </c>
      <c r="AC24" s="70">
        <f t="shared" si="0"/>
        <v>1</v>
      </c>
      <c r="AD24" s="62" t="s">
        <v>132</v>
      </c>
      <c r="AE24" s="78" t="s">
        <v>272</v>
      </c>
      <c r="AF24" s="62" t="s">
        <v>147</v>
      </c>
      <c r="AG24" s="207"/>
      <c r="AH24" s="179"/>
      <c r="AI24" s="43"/>
      <c r="AJ24" s="63"/>
      <c r="AK24" s="40"/>
      <c r="AL24" s="40"/>
      <c r="AM24" s="58"/>
      <c r="AN24" s="40"/>
      <c r="AO24" s="40"/>
      <c r="AP24" s="65"/>
      <c r="AQ24" s="40"/>
      <c r="AR24" s="40"/>
      <c r="AS24" s="40"/>
      <c r="AT24" s="40"/>
      <c r="AU24" s="40"/>
      <c r="AV24" s="235"/>
      <c r="AW24" s="238"/>
      <c r="AX24" s="78"/>
    </row>
    <row r="25" spans="2:50" ht="96" customHeight="1" x14ac:dyDescent="0.25">
      <c r="B25" s="232"/>
      <c r="C25" s="63" t="s">
        <v>20</v>
      </c>
      <c r="D25" s="63" t="s">
        <v>105</v>
      </c>
      <c r="E25" s="62" t="s">
        <v>239</v>
      </c>
      <c r="F25" s="62">
        <v>33</v>
      </c>
      <c r="G25" s="63" t="s">
        <v>186</v>
      </c>
      <c r="H25" s="64">
        <v>0.21</v>
      </c>
      <c r="I25" s="64">
        <v>0.3</v>
      </c>
      <c r="J25" s="63" t="s">
        <v>192</v>
      </c>
      <c r="K25" s="62">
        <v>3302054</v>
      </c>
      <c r="L25" s="63" t="s">
        <v>201</v>
      </c>
      <c r="M25" s="62">
        <v>330205400</v>
      </c>
      <c r="N25" s="63" t="s">
        <v>145</v>
      </c>
      <c r="O25" s="62" t="s">
        <v>37</v>
      </c>
      <c r="P25" s="62">
        <v>10</v>
      </c>
      <c r="Q25" s="62">
        <v>13</v>
      </c>
      <c r="R25" s="62" t="s">
        <v>38</v>
      </c>
      <c r="S25" s="62">
        <v>13</v>
      </c>
      <c r="T25" s="69">
        <f>S25*V25</f>
        <v>12.994800000000001</v>
      </c>
      <c r="U25" s="65">
        <f>SUMPRODUCT(X25*AB25)</f>
        <v>0.33300000000000002</v>
      </c>
      <c r="V25" s="66">
        <f>+SUMPRODUCT(AC25*X25)</f>
        <v>0.99960000000000004</v>
      </c>
      <c r="W25" s="63" t="s">
        <v>44</v>
      </c>
      <c r="X25" s="65">
        <v>1</v>
      </c>
      <c r="Y25" s="65">
        <v>0.25</v>
      </c>
      <c r="Z25" s="65">
        <v>0.1666</v>
      </c>
      <c r="AA25" s="70">
        <v>0.25</v>
      </c>
      <c r="AB25" s="67">
        <v>0.33300000000000002</v>
      </c>
      <c r="AC25" s="70">
        <f>SUM(Y25:AB25)</f>
        <v>0.99960000000000004</v>
      </c>
      <c r="AD25" s="62" t="s">
        <v>42</v>
      </c>
      <c r="AE25" s="78" t="s">
        <v>273</v>
      </c>
      <c r="AF25" s="62" t="s">
        <v>147</v>
      </c>
      <c r="AG25" s="207"/>
      <c r="AH25" s="179"/>
      <c r="AI25" s="43" t="s">
        <v>150</v>
      </c>
      <c r="AJ25" s="63" t="s">
        <v>136</v>
      </c>
      <c r="AK25" s="40">
        <v>36575000</v>
      </c>
      <c r="AL25" s="40">
        <v>36575000</v>
      </c>
      <c r="AM25" s="58">
        <v>36575000</v>
      </c>
      <c r="AN25" s="40">
        <v>36575000</v>
      </c>
      <c r="AO25" s="40">
        <v>36575000</v>
      </c>
      <c r="AP25" s="65">
        <f>+AO25/AL25</f>
        <v>1</v>
      </c>
      <c r="AQ25" s="40">
        <v>36575000</v>
      </c>
      <c r="AR25" s="40">
        <v>36575000</v>
      </c>
      <c r="AS25" s="40"/>
      <c r="AT25" s="40"/>
      <c r="AU25" s="40">
        <v>36575000</v>
      </c>
      <c r="AV25" s="235"/>
      <c r="AW25" s="238"/>
      <c r="AX25" s="78"/>
    </row>
    <row r="26" spans="2:50" ht="34.5" customHeight="1" x14ac:dyDescent="0.25">
      <c r="B26" s="232"/>
      <c r="C26" s="165" t="s">
        <v>20</v>
      </c>
      <c r="D26" s="165" t="s">
        <v>105</v>
      </c>
      <c r="E26" s="148" t="s">
        <v>239</v>
      </c>
      <c r="F26" s="148">
        <v>33</v>
      </c>
      <c r="G26" s="165" t="s">
        <v>186</v>
      </c>
      <c r="H26" s="166">
        <v>0.21</v>
      </c>
      <c r="I26" s="166">
        <v>0.3</v>
      </c>
      <c r="J26" s="165" t="s">
        <v>191</v>
      </c>
      <c r="K26" s="148">
        <v>3302049</v>
      </c>
      <c r="L26" s="165" t="s">
        <v>202</v>
      </c>
      <c r="M26" s="148">
        <v>330204900</v>
      </c>
      <c r="N26" s="165" t="s">
        <v>21</v>
      </c>
      <c r="O26" s="148" t="s">
        <v>37</v>
      </c>
      <c r="P26" s="148">
        <v>5</v>
      </c>
      <c r="Q26" s="148">
        <v>5</v>
      </c>
      <c r="R26" s="148" t="s">
        <v>38</v>
      </c>
      <c r="S26" s="148">
        <v>5</v>
      </c>
      <c r="T26" s="197">
        <f>S26*V26</f>
        <v>5</v>
      </c>
      <c r="U26" s="179">
        <f>SUMPRODUCT(X26*AB26)</f>
        <v>0.33339999999999997</v>
      </c>
      <c r="V26" s="180">
        <f>SUMPRODUCT(X26*AC26)</f>
        <v>1</v>
      </c>
      <c r="W26" s="165" t="s">
        <v>45</v>
      </c>
      <c r="X26" s="179">
        <v>1</v>
      </c>
      <c r="Y26" s="179">
        <v>0.25</v>
      </c>
      <c r="Z26" s="179">
        <v>0.1666</v>
      </c>
      <c r="AA26" s="179">
        <v>0.25</v>
      </c>
      <c r="AB26" s="189">
        <v>0.33339999999999997</v>
      </c>
      <c r="AC26" s="187">
        <f>SUM(Y26:AB27)</f>
        <v>1</v>
      </c>
      <c r="AD26" s="148" t="s">
        <v>42</v>
      </c>
      <c r="AE26" s="138" t="s">
        <v>274</v>
      </c>
      <c r="AF26" s="148" t="s">
        <v>147</v>
      </c>
      <c r="AG26" s="207"/>
      <c r="AH26" s="179"/>
      <c r="AI26" s="92" t="s">
        <v>150</v>
      </c>
      <c r="AJ26" s="75" t="s">
        <v>136</v>
      </c>
      <c r="AK26" s="93">
        <v>39270000</v>
      </c>
      <c r="AL26" s="93">
        <v>39270000</v>
      </c>
      <c r="AM26" s="94">
        <v>39270000</v>
      </c>
      <c r="AN26" s="93">
        <v>39270000</v>
      </c>
      <c r="AO26" s="93">
        <v>39270000</v>
      </c>
      <c r="AP26" s="65">
        <f>+AO26/AL26</f>
        <v>1</v>
      </c>
      <c r="AQ26" s="93">
        <v>39270000</v>
      </c>
      <c r="AR26" s="93">
        <v>39270000</v>
      </c>
      <c r="AS26" s="93"/>
      <c r="AT26" s="93"/>
      <c r="AU26" s="93">
        <v>39270000</v>
      </c>
      <c r="AV26" s="235"/>
      <c r="AW26" s="238"/>
      <c r="AX26" s="138"/>
    </row>
    <row r="27" spans="2:50" ht="73.5" customHeight="1" x14ac:dyDescent="0.25">
      <c r="B27" s="232"/>
      <c r="C27" s="165"/>
      <c r="D27" s="165"/>
      <c r="E27" s="148"/>
      <c r="F27" s="148"/>
      <c r="G27" s="165"/>
      <c r="H27" s="148"/>
      <c r="I27" s="148"/>
      <c r="J27" s="165"/>
      <c r="K27" s="148"/>
      <c r="L27" s="165"/>
      <c r="M27" s="148"/>
      <c r="N27" s="165"/>
      <c r="O27" s="148"/>
      <c r="P27" s="148"/>
      <c r="Q27" s="148"/>
      <c r="R27" s="148"/>
      <c r="S27" s="148"/>
      <c r="T27" s="197"/>
      <c r="U27" s="179"/>
      <c r="V27" s="180"/>
      <c r="W27" s="165"/>
      <c r="X27" s="179"/>
      <c r="Y27" s="179"/>
      <c r="Z27" s="179"/>
      <c r="AA27" s="179"/>
      <c r="AB27" s="189"/>
      <c r="AC27" s="187"/>
      <c r="AD27" s="148"/>
      <c r="AE27" s="138"/>
      <c r="AF27" s="148"/>
      <c r="AG27" s="207"/>
      <c r="AH27" s="179"/>
      <c r="AI27" s="92" t="s">
        <v>266</v>
      </c>
      <c r="AJ27" s="75" t="s">
        <v>267</v>
      </c>
      <c r="AK27" s="93"/>
      <c r="AL27" s="93">
        <v>20000000</v>
      </c>
      <c r="AM27" s="93">
        <v>20000000</v>
      </c>
      <c r="AN27" s="93">
        <v>20000000</v>
      </c>
      <c r="AO27" s="93">
        <v>20000000</v>
      </c>
      <c r="AP27" s="65">
        <f>+AO27/AL27</f>
        <v>1</v>
      </c>
      <c r="AQ27" s="93"/>
      <c r="AR27" s="93">
        <v>20000000</v>
      </c>
      <c r="AS27" s="93"/>
      <c r="AT27" s="93"/>
      <c r="AU27" s="93">
        <v>10000000</v>
      </c>
      <c r="AV27" s="235"/>
      <c r="AW27" s="238"/>
      <c r="AX27" s="138"/>
    </row>
    <row r="28" spans="2:50" ht="133.5" customHeight="1" x14ac:dyDescent="0.25">
      <c r="B28" s="232"/>
      <c r="C28" s="63" t="s">
        <v>22</v>
      </c>
      <c r="D28" s="63" t="s">
        <v>106</v>
      </c>
      <c r="E28" s="62" t="s">
        <v>239</v>
      </c>
      <c r="F28" s="62">
        <v>33</v>
      </c>
      <c r="G28" s="63" t="s">
        <v>187</v>
      </c>
      <c r="H28" s="64">
        <v>0.1</v>
      </c>
      <c r="I28" s="64">
        <v>0.12</v>
      </c>
      <c r="J28" s="63" t="s">
        <v>193</v>
      </c>
      <c r="K28" s="62">
        <v>3301087</v>
      </c>
      <c r="L28" s="63" t="s">
        <v>203</v>
      </c>
      <c r="M28" s="62">
        <v>330108700</v>
      </c>
      <c r="N28" s="63" t="s">
        <v>23</v>
      </c>
      <c r="O28" s="62" t="s">
        <v>37</v>
      </c>
      <c r="P28" s="62">
        <v>1</v>
      </c>
      <c r="Q28" s="62">
        <v>1</v>
      </c>
      <c r="R28" s="62" t="s">
        <v>38</v>
      </c>
      <c r="S28" s="62">
        <v>1</v>
      </c>
      <c r="T28" s="69">
        <f>S28*V28</f>
        <v>1</v>
      </c>
      <c r="U28" s="65">
        <f>SUMPRODUCT(X28:X28*AB28)</f>
        <v>0.41699999999999998</v>
      </c>
      <c r="V28" s="66">
        <f>SUMPRODUCT(X28:X28*AC28:AC28)</f>
        <v>1</v>
      </c>
      <c r="W28" s="63" t="s">
        <v>46</v>
      </c>
      <c r="X28" s="65">
        <v>1</v>
      </c>
      <c r="Y28" s="65">
        <v>0.25</v>
      </c>
      <c r="Z28" s="65">
        <v>8.3000000000000004E-2</v>
      </c>
      <c r="AA28" s="70">
        <v>0.25</v>
      </c>
      <c r="AB28" s="66">
        <v>0.41699999999999998</v>
      </c>
      <c r="AC28" s="70">
        <f t="shared" ref="AC28:AC46" si="2">SUM(Y28:AB28)</f>
        <v>1</v>
      </c>
      <c r="AD28" s="62" t="s">
        <v>42</v>
      </c>
      <c r="AE28" s="78" t="s">
        <v>275</v>
      </c>
      <c r="AF28" s="62" t="s">
        <v>147</v>
      </c>
      <c r="AG28" s="207" t="s">
        <v>94</v>
      </c>
      <c r="AH28" s="179" t="s">
        <v>240</v>
      </c>
      <c r="AI28" s="43" t="s">
        <v>153</v>
      </c>
      <c r="AJ28" s="43" t="s">
        <v>136</v>
      </c>
      <c r="AK28" s="40">
        <v>147400000</v>
      </c>
      <c r="AL28" s="40">
        <v>147400000</v>
      </c>
      <c r="AM28" s="58">
        <v>147400000</v>
      </c>
      <c r="AN28" s="58">
        <v>147400000</v>
      </c>
      <c r="AO28" s="58">
        <v>147400000</v>
      </c>
      <c r="AP28" s="65">
        <f>+AO28/AL28</f>
        <v>1</v>
      </c>
      <c r="AQ28" s="40">
        <v>147400000</v>
      </c>
      <c r="AR28" s="40">
        <v>147400000</v>
      </c>
      <c r="AS28" s="40"/>
      <c r="AT28" s="40"/>
      <c r="AU28" s="40">
        <v>147400000</v>
      </c>
      <c r="AV28" s="235"/>
      <c r="AW28" s="238"/>
      <c r="AX28" s="78"/>
    </row>
    <row r="29" spans="2:50" ht="28.5" customHeight="1" x14ac:dyDescent="0.25">
      <c r="B29" s="232"/>
      <c r="C29" s="165" t="s">
        <v>22</v>
      </c>
      <c r="D29" s="165" t="s">
        <v>107</v>
      </c>
      <c r="E29" s="148" t="s">
        <v>239</v>
      </c>
      <c r="F29" s="148">
        <v>33</v>
      </c>
      <c r="G29" s="165" t="s">
        <v>187</v>
      </c>
      <c r="H29" s="166">
        <v>0.1</v>
      </c>
      <c r="I29" s="166">
        <v>0.12</v>
      </c>
      <c r="J29" s="165" t="s">
        <v>194</v>
      </c>
      <c r="K29" s="148">
        <v>3301126</v>
      </c>
      <c r="L29" s="165" t="s">
        <v>204</v>
      </c>
      <c r="M29" s="148">
        <v>330112600</v>
      </c>
      <c r="N29" s="165" t="s">
        <v>24</v>
      </c>
      <c r="O29" s="148" t="s">
        <v>37</v>
      </c>
      <c r="P29" s="148">
        <v>18</v>
      </c>
      <c r="Q29" s="148">
        <v>18</v>
      </c>
      <c r="R29" s="148" t="s">
        <v>38</v>
      </c>
      <c r="S29" s="148">
        <v>18</v>
      </c>
      <c r="T29" s="148">
        <f>S29*V29</f>
        <v>18.000000000000004</v>
      </c>
      <c r="U29" s="179">
        <f>SUMPRODUCT(X29:X46*AB29:AB46)</f>
        <v>0</v>
      </c>
      <c r="V29" s="179">
        <f>SUMPRODUCT(X29:X46*AC29:AC46)</f>
        <v>1.0000000000000002</v>
      </c>
      <c r="W29" s="63" t="s">
        <v>47</v>
      </c>
      <c r="X29" s="66">
        <v>5.5555555555555552E-2</v>
      </c>
      <c r="Y29" s="65">
        <v>0.5</v>
      </c>
      <c r="Z29" s="66">
        <v>0</v>
      </c>
      <c r="AA29" s="66">
        <v>0.5</v>
      </c>
      <c r="AB29" s="66">
        <v>0</v>
      </c>
      <c r="AC29" s="70">
        <f t="shared" si="2"/>
        <v>1</v>
      </c>
      <c r="AD29" s="62" t="s">
        <v>42</v>
      </c>
      <c r="AE29" s="78" t="s">
        <v>171</v>
      </c>
      <c r="AF29" s="62" t="s">
        <v>147</v>
      </c>
      <c r="AG29" s="207"/>
      <c r="AH29" s="179"/>
      <c r="AI29" s="183" t="s">
        <v>153</v>
      </c>
      <c r="AJ29" s="183" t="s">
        <v>136</v>
      </c>
      <c r="AK29" s="125">
        <v>357305000</v>
      </c>
      <c r="AL29" s="125">
        <v>357305000</v>
      </c>
      <c r="AM29" s="125">
        <v>357305000</v>
      </c>
      <c r="AN29" s="125">
        <v>357305000</v>
      </c>
      <c r="AO29" s="125">
        <v>357305000</v>
      </c>
      <c r="AP29" s="128">
        <f>+AO29/AL29</f>
        <v>1</v>
      </c>
      <c r="AQ29" s="125">
        <v>357305000</v>
      </c>
      <c r="AR29" s="125">
        <v>357305000</v>
      </c>
      <c r="AS29" s="125">
        <v>0</v>
      </c>
      <c r="AT29" s="125">
        <v>0</v>
      </c>
      <c r="AU29" s="125">
        <v>357305000</v>
      </c>
      <c r="AV29" s="235"/>
      <c r="AW29" s="238"/>
      <c r="AX29" s="78"/>
    </row>
    <row r="30" spans="2:50" ht="28.5" customHeight="1" x14ac:dyDescent="0.25">
      <c r="B30" s="232"/>
      <c r="C30" s="165"/>
      <c r="D30" s="165"/>
      <c r="E30" s="148"/>
      <c r="F30" s="148"/>
      <c r="G30" s="165"/>
      <c r="H30" s="148"/>
      <c r="I30" s="148"/>
      <c r="J30" s="165"/>
      <c r="K30" s="148"/>
      <c r="L30" s="165"/>
      <c r="M30" s="148"/>
      <c r="N30" s="165"/>
      <c r="O30" s="148"/>
      <c r="P30" s="148"/>
      <c r="Q30" s="148"/>
      <c r="R30" s="148"/>
      <c r="S30" s="148"/>
      <c r="T30" s="148"/>
      <c r="U30" s="179"/>
      <c r="V30" s="179"/>
      <c r="W30" s="63" t="s">
        <v>48</v>
      </c>
      <c r="X30" s="66">
        <v>5.5555555555555552E-2</v>
      </c>
      <c r="Y30" s="65">
        <v>0.5</v>
      </c>
      <c r="Z30" s="66">
        <v>0</v>
      </c>
      <c r="AA30" s="66">
        <v>0.5</v>
      </c>
      <c r="AB30" s="66">
        <v>0</v>
      </c>
      <c r="AC30" s="70">
        <f t="shared" si="2"/>
        <v>1</v>
      </c>
      <c r="AD30" s="62" t="s">
        <v>42</v>
      </c>
      <c r="AE30" s="78" t="s">
        <v>171</v>
      </c>
      <c r="AF30" s="62" t="s">
        <v>147</v>
      </c>
      <c r="AG30" s="207"/>
      <c r="AH30" s="179"/>
      <c r="AI30" s="165"/>
      <c r="AJ30" s="165"/>
      <c r="AK30" s="126"/>
      <c r="AL30" s="126"/>
      <c r="AM30" s="126"/>
      <c r="AN30" s="126"/>
      <c r="AO30" s="126"/>
      <c r="AP30" s="129"/>
      <c r="AQ30" s="126"/>
      <c r="AR30" s="126"/>
      <c r="AS30" s="126"/>
      <c r="AT30" s="126"/>
      <c r="AU30" s="126"/>
      <c r="AV30" s="235"/>
      <c r="AW30" s="238"/>
      <c r="AX30" s="78"/>
    </row>
    <row r="31" spans="2:50" ht="28.5" customHeight="1" x14ac:dyDescent="0.25">
      <c r="B31" s="232"/>
      <c r="C31" s="165"/>
      <c r="D31" s="165"/>
      <c r="E31" s="148"/>
      <c r="F31" s="148"/>
      <c r="G31" s="165"/>
      <c r="H31" s="148"/>
      <c r="I31" s="148"/>
      <c r="J31" s="165"/>
      <c r="K31" s="148"/>
      <c r="L31" s="165"/>
      <c r="M31" s="148"/>
      <c r="N31" s="165"/>
      <c r="O31" s="148"/>
      <c r="P31" s="148"/>
      <c r="Q31" s="148"/>
      <c r="R31" s="148"/>
      <c r="S31" s="148"/>
      <c r="T31" s="148"/>
      <c r="U31" s="179"/>
      <c r="V31" s="179"/>
      <c r="W31" s="63" t="s">
        <v>49</v>
      </c>
      <c r="X31" s="66">
        <v>5.5555555555555552E-2</v>
      </c>
      <c r="Y31" s="65">
        <v>0.5</v>
      </c>
      <c r="Z31" s="66">
        <v>0</v>
      </c>
      <c r="AA31" s="66">
        <v>0.5</v>
      </c>
      <c r="AB31" s="66">
        <v>0</v>
      </c>
      <c r="AC31" s="70">
        <f t="shared" si="2"/>
        <v>1</v>
      </c>
      <c r="AD31" s="62" t="s">
        <v>42</v>
      </c>
      <c r="AE31" s="78" t="s">
        <v>171</v>
      </c>
      <c r="AF31" s="62" t="s">
        <v>147</v>
      </c>
      <c r="AG31" s="207"/>
      <c r="AH31" s="179"/>
      <c r="AI31" s="165"/>
      <c r="AJ31" s="165"/>
      <c r="AK31" s="126"/>
      <c r="AL31" s="126"/>
      <c r="AM31" s="126"/>
      <c r="AN31" s="126"/>
      <c r="AO31" s="126"/>
      <c r="AP31" s="129"/>
      <c r="AQ31" s="126"/>
      <c r="AR31" s="126"/>
      <c r="AS31" s="126"/>
      <c r="AT31" s="126"/>
      <c r="AU31" s="126"/>
      <c r="AV31" s="235"/>
      <c r="AW31" s="238"/>
      <c r="AX31" s="78"/>
    </row>
    <row r="32" spans="2:50" ht="28.5" customHeight="1" x14ac:dyDescent="0.25">
      <c r="B32" s="232"/>
      <c r="C32" s="165"/>
      <c r="D32" s="165"/>
      <c r="E32" s="148"/>
      <c r="F32" s="148"/>
      <c r="G32" s="165"/>
      <c r="H32" s="148"/>
      <c r="I32" s="148"/>
      <c r="J32" s="165"/>
      <c r="K32" s="148"/>
      <c r="L32" s="165"/>
      <c r="M32" s="148"/>
      <c r="N32" s="165"/>
      <c r="O32" s="148"/>
      <c r="P32" s="148"/>
      <c r="Q32" s="148"/>
      <c r="R32" s="148"/>
      <c r="S32" s="148"/>
      <c r="T32" s="148"/>
      <c r="U32" s="179"/>
      <c r="V32" s="179"/>
      <c r="W32" s="63" t="s">
        <v>50</v>
      </c>
      <c r="X32" s="66">
        <v>5.5555555555555552E-2</v>
      </c>
      <c r="Y32" s="65">
        <v>0.5</v>
      </c>
      <c r="Z32" s="66">
        <v>0</v>
      </c>
      <c r="AA32" s="66">
        <v>0.5</v>
      </c>
      <c r="AB32" s="66">
        <v>0</v>
      </c>
      <c r="AC32" s="70">
        <f t="shared" si="2"/>
        <v>1</v>
      </c>
      <c r="AD32" s="62" t="s">
        <v>42</v>
      </c>
      <c r="AE32" s="78" t="s">
        <v>171</v>
      </c>
      <c r="AF32" s="62" t="s">
        <v>147</v>
      </c>
      <c r="AG32" s="207"/>
      <c r="AH32" s="179"/>
      <c r="AI32" s="165"/>
      <c r="AJ32" s="165"/>
      <c r="AK32" s="126"/>
      <c r="AL32" s="126"/>
      <c r="AM32" s="126"/>
      <c r="AN32" s="126"/>
      <c r="AO32" s="126"/>
      <c r="AP32" s="129"/>
      <c r="AQ32" s="126"/>
      <c r="AR32" s="126"/>
      <c r="AS32" s="126"/>
      <c r="AT32" s="126"/>
      <c r="AU32" s="126"/>
      <c r="AV32" s="235"/>
      <c r="AW32" s="238"/>
      <c r="AX32" s="78"/>
    </row>
    <row r="33" spans="2:50" ht="28.5" customHeight="1" x14ac:dyDescent="0.25">
      <c r="B33" s="232"/>
      <c r="C33" s="165"/>
      <c r="D33" s="165"/>
      <c r="E33" s="148"/>
      <c r="F33" s="148"/>
      <c r="G33" s="165"/>
      <c r="H33" s="148"/>
      <c r="I33" s="148"/>
      <c r="J33" s="165"/>
      <c r="K33" s="148"/>
      <c r="L33" s="165"/>
      <c r="M33" s="148"/>
      <c r="N33" s="165"/>
      <c r="O33" s="148"/>
      <c r="P33" s="148"/>
      <c r="Q33" s="148"/>
      <c r="R33" s="148"/>
      <c r="S33" s="148"/>
      <c r="T33" s="148"/>
      <c r="U33" s="179"/>
      <c r="V33" s="179"/>
      <c r="W33" s="63" t="s">
        <v>51</v>
      </c>
      <c r="X33" s="66">
        <v>5.5555555555555552E-2</v>
      </c>
      <c r="Y33" s="65">
        <v>0.5</v>
      </c>
      <c r="Z33" s="66">
        <v>0</v>
      </c>
      <c r="AA33" s="66">
        <v>0.5</v>
      </c>
      <c r="AB33" s="66">
        <v>0</v>
      </c>
      <c r="AC33" s="70">
        <f t="shared" si="2"/>
        <v>1</v>
      </c>
      <c r="AD33" s="62" t="s">
        <v>42</v>
      </c>
      <c r="AE33" s="78" t="s">
        <v>171</v>
      </c>
      <c r="AF33" s="62" t="s">
        <v>147</v>
      </c>
      <c r="AG33" s="207"/>
      <c r="AH33" s="179"/>
      <c r="AI33" s="165"/>
      <c r="AJ33" s="165"/>
      <c r="AK33" s="126"/>
      <c r="AL33" s="126"/>
      <c r="AM33" s="126"/>
      <c r="AN33" s="126"/>
      <c r="AO33" s="126"/>
      <c r="AP33" s="129"/>
      <c r="AQ33" s="126"/>
      <c r="AR33" s="126"/>
      <c r="AS33" s="126"/>
      <c r="AT33" s="126"/>
      <c r="AU33" s="126"/>
      <c r="AV33" s="235"/>
      <c r="AW33" s="238"/>
      <c r="AX33" s="78"/>
    </row>
    <row r="34" spans="2:50" ht="28.5" customHeight="1" x14ac:dyDescent="0.25">
      <c r="B34" s="232"/>
      <c r="C34" s="165"/>
      <c r="D34" s="165"/>
      <c r="E34" s="148"/>
      <c r="F34" s="148"/>
      <c r="G34" s="165"/>
      <c r="H34" s="148"/>
      <c r="I34" s="148"/>
      <c r="J34" s="165"/>
      <c r="K34" s="148"/>
      <c r="L34" s="165"/>
      <c r="M34" s="148"/>
      <c r="N34" s="165"/>
      <c r="O34" s="148"/>
      <c r="P34" s="148"/>
      <c r="Q34" s="148"/>
      <c r="R34" s="148"/>
      <c r="S34" s="148"/>
      <c r="T34" s="148"/>
      <c r="U34" s="179"/>
      <c r="V34" s="179"/>
      <c r="W34" s="63" t="s">
        <v>52</v>
      </c>
      <c r="X34" s="66">
        <v>5.5555555555555552E-2</v>
      </c>
      <c r="Y34" s="65">
        <v>0.5</v>
      </c>
      <c r="Z34" s="66">
        <v>0</v>
      </c>
      <c r="AA34" s="66">
        <v>0.5</v>
      </c>
      <c r="AB34" s="66">
        <v>0</v>
      </c>
      <c r="AC34" s="70">
        <f t="shared" si="2"/>
        <v>1</v>
      </c>
      <c r="AD34" s="62" t="s">
        <v>42</v>
      </c>
      <c r="AE34" s="78" t="s">
        <v>171</v>
      </c>
      <c r="AF34" s="62" t="s">
        <v>147</v>
      </c>
      <c r="AG34" s="207"/>
      <c r="AH34" s="179"/>
      <c r="AI34" s="165"/>
      <c r="AJ34" s="165"/>
      <c r="AK34" s="126"/>
      <c r="AL34" s="126"/>
      <c r="AM34" s="126"/>
      <c r="AN34" s="126"/>
      <c r="AO34" s="126"/>
      <c r="AP34" s="129"/>
      <c r="AQ34" s="126"/>
      <c r="AR34" s="126"/>
      <c r="AS34" s="126"/>
      <c r="AT34" s="126"/>
      <c r="AU34" s="126"/>
      <c r="AV34" s="235"/>
      <c r="AW34" s="238"/>
      <c r="AX34" s="78"/>
    </row>
    <row r="35" spans="2:50" ht="28.5" customHeight="1" x14ac:dyDescent="0.25">
      <c r="B35" s="232"/>
      <c r="C35" s="165"/>
      <c r="D35" s="165"/>
      <c r="E35" s="148"/>
      <c r="F35" s="148"/>
      <c r="G35" s="165"/>
      <c r="H35" s="148"/>
      <c r="I35" s="148"/>
      <c r="J35" s="165"/>
      <c r="K35" s="148"/>
      <c r="L35" s="165"/>
      <c r="M35" s="148"/>
      <c r="N35" s="165"/>
      <c r="O35" s="148"/>
      <c r="P35" s="148"/>
      <c r="Q35" s="148"/>
      <c r="R35" s="148"/>
      <c r="S35" s="148"/>
      <c r="T35" s="148"/>
      <c r="U35" s="179"/>
      <c r="V35" s="179"/>
      <c r="W35" s="63" t="s">
        <v>53</v>
      </c>
      <c r="X35" s="66">
        <v>5.5555555555555552E-2</v>
      </c>
      <c r="Y35" s="65">
        <v>0.5</v>
      </c>
      <c r="Z35" s="66">
        <v>0</v>
      </c>
      <c r="AA35" s="66">
        <v>0.5</v>
      </c>
      <c r="AB35" s="66">
        <v>0</v>
      </c>
      <c r="AC35" s="70">
        <f t="shared" si="2"/>
        <v>1</v>
      </c>
      <c r="AD35" s="62" t="s">
        <v>42</v>
      </c>
      <c r="AE35" s="78" t="s">
        <v>171</v>
      </c>
      <c r="AF35" s="62" t="s">
        <v>147</v>
      </c>
      <c r="AG35" s="207"/>
      <c r="AH35" s="179"/>
      <c r="AI35" s="165"/>
      <c r="AJ35" s="165"/>
      <c r="AK35" s="126"/>
      <c r="AL35" s="126"/>
      <c r="AM35" s="126"/>
      <c r="AN35" s="126"/>
      <c r="AO35" s="126"/>
      <c r="AP35" s="129"/>
      <c r="AQ35" s="126"/>
      <c r="AR35" s="126"/>
      <c r="AS35" s="126"/>
      <c r="AT35" s="126"/>
      <c r="AU35" s="126"/>
      <c r="AV35" s="235"/>
      <c r="AW35" s="238"/>
      <c r="AX35" s="78"/>
    </row>
    <row r="36" spans="2:50" ht="28.5" customHeight="1" x14ac:dyDescent="0.25">
      <c r="B36" s="232"/>
      <c r="C36" s="165"/>
      <c r="D36" s="165"/>
      <c r="E36" s="148"/>
      <c r="F36" s="148"/>
      <c r="G36" s="165"/>
      <c r="H36" s="148"/>
      <c r="I36" s="148"/>
      <c r="J36" s="165"/>
      <c r="K36" s="148"/>
      <c r="L36" s="165"/>
      <c r="M36" s="148"/>
      <c r="N36" s="165"/>
      <c r="O36" s="148"/>
      <c r="P36" s="148"/>
      <c r="Q36" s="148"/>
      <c r="R36" s="148"/>
      <c r="S36" s="148"/>
      <c r="T36" s="148"/>
      <c r="U36" s="179"/>
      <c r="V36" s="179"/>
      <c r="W36" s="63" t="s">
        <v>54</v>
      </c>
      <c r="X36" s="66">
        <v>5.5555555555555552E-2</v>
      </c>
      <c r="Y36" s="65">
        <v>0.5</v>
      </c>
      <c r="Z36" s="66">
        <v>0</v>
      </c>
      <c r="AA36" s="66">
        <v>0.5</v>
      </c>
      <c r="AB36" s="66">
        <v>0</v>
      </c>
      <c r="AC36" s="70">
        <f t="shared" si="2"/>
        <v>1</v>
      </c>
      <c r="AD36" s="62" t="s">
        <v>42</v>
      </c>
      <c r="AE36" s="78" t="s">
        <v>171</v>
      </c>
      <c r="AF36" s="62" t="s">
        <v>147</v>
      </c>
      <c r="AG36" s="207"/>
      <c r="AH36" s="179"/>
      <c r="AI36" s="165"/>
      <c r="AJ36" s="165"/>
      <c r="AK36" s="127"/>
      <c r="AL36" s="127"/>
      <c r="AM36" s="127"/>
      <c r="AN36" s="127"/>
      <c r="AO36" s="127"/>
      <c r="AP36" s="130"/>
      <c r="AQ36" s="127"/>
      <c r="AR36" s="127"/>
      <c r="AS36" s="127"/>
      <c r="AT36" s="127"/>
      <c r="AU36" s="127"/>
      <c r="AV36" s="235"/>
      <c r="AW36" s="238"/>
      <c r="AX36" s="78"/>
    </row>
    <row r="37" spans="2:50" ht="28.5" customHeight="1" x14ac:dyDescent="0.25">
      <c r="B37" s="232"/>
      <c r="C37" s="165"/>
      <c r="D37" s="165"/>
      <c r="E37" s="148"/>
      <c r="F37" s="148"/>
      <c r="G37" s="165"/>
      <c r="H37" s="148"/>
      <c r="I37" s="148"/>
      <c r="J37" s="165"/>
      <c r="K37" s="148"/>
      <c r="L37" s="165"/>
      <c r="M37" s="148"/>
      <c r="N37" s="165"/>
      <c r="O37" s="148"/>
      <c r="P37" s="148"/>
      <c r="Q37" s="148"/>
      <c r="R37" s="148"/>
      <c r="S37" s="148"/>
      <c r="T37" s="148"/>
      <c r="U37" s="179"/>
      <c r="V37" s="179"/>
      <c r="W37" s="63" t="s">
        <v>55</v>
      </c>
      <c r="X37" s="66">
        <v>5.5555555555555552E-2</v>
      </c>
      <c r="Y37" s="65">
        <v>0.5</v>
      </c>
      <c r="Z37" s="66">
        <v>0</v>
      </c>
      <c r="AA37" s="66">
        <v>0.5</v>
      </c>
      <c r="AB37" s="66">
        <v>0</v>
      </c>
      <c r="AC37" s="70">
        <f t="shared" si="2"/>
        <v>1</v>
      </c>
      <c r="AD37" s="62" t="s">
        <v>42</v>
      </c>
      <c r="AE37" s="78" t="s">
        <v>171</v>
      </c>
      <c r="AF37" s="62" t="s">
        <v>147</v>
      </c>
      <c r="AG37" s="207"/>
      <c r="AH37" s="179"/>
      <c r="AI37" s="184" t="s">
        <v>154</v>
      </c>
      <c r="AJ37" s="184" t="s">
        <v>155</v>
      </c>
      <c r="AK37" s="142"/>
      <c r="AL37" s="142">
        <v>440857500</v>
      </c>
      <c r="AM37" s="142">
        <v>440857500</v>
      </c>
      <c r="AN37" s="142">
        <v>440857500</v>
      </c>
      <c r="AO37" s="142">
        <v>440857500</v>
      </c>
      <c r="AP37" s="128">
        <f>+AO37/AL37</f>
        <v>1</v>
      </c>
      <c r="AQ37" s="142">
        <v>0</v>
      </c>
      <c r="AR37" s="142">
        <v>440857500</v>
      </c>
      <c r="AS37" s="142">
        <v>0</v>
      </c>
      <c r="AT37" s="142">
        <v>0</v>
      </c>
      <c r="AU37" s="142">
        <v>440857500</v>
      </c>
      <c r="AV37" s="235"/>
      <c r="AW37" s="238"/>
      <c r="AX37" s="78"/>
    </row>
    <row r="38" spans="2:50" ht="28.5" customHeight="1" x14ac:dyDescent="0.25">
      <c r="B38" s="232"/>
      <c r="C38" s="165"/>
      <c r="D38" s="165"/>
      <c r="E38" s="148"/>
      <c r="F38" s="148"/>
      <c r="G38" s="165"/>
      <c r="H38" s="148"/>
      <c r="I38" s="148"/>
      <c r="J38" s="165"/>
      <c r="K38" s="148"/>
      <c r="L38" s="165"/>
      <c r="M38" s="148"/>
      <c r="N38" s="165"/>
      <c r="O38" s="148"/>
      <c r="P38" s="148"/>
      <c r="Q38" s="148"/>
      <c r="R38" s="148"/>
      <c r="S38" s="148"/>
      <c r="T38" s="148"/>
      <c r="U38" s="179"/>
      <c r="V38" s="179"/>
      <c r="W38" s="63" t="s">
        <v>56</v>
      </c>
      <c r="X38" s="66">
        <v>5.5555555555555552E-2</v>
      </c>
      <c r="Y38" s="65">
        <v>0.5</v>
      </c>
      <c r="Z38" s="66">
        <v>0</v>
      </c>
      <c r="AA38" s="66">
        <v>0.5</v>
      </c>
      <c r="AB38" s="66">
        <v>0</v>
      </c>
      <c r="AC38" s="70">
        <f t="shared" si="2"/>
        <v>1</v>
      </c>
      <c r="AD38" s="62" t="s">
        <v>42</v>
      </c>
      <c r="AE38" s="78" t="s">
        <v>171</v>
      </c>
      <c r="AF38" s="62" t="s">
        <v>147</v>
      </c>
      <c r="AG38" s="207"/>
      <c r="AH38" s="179"/>
      <c r="AI38" s="185"/>
      <c r="AJ38" s="185"/>
      <c r="AK38" s="143"/>
      <c r="AL38" s="143"/>
      <c r="AM38" s="143"/>
      <c r="AN38" s="143"/>
      <c r="AO38" s="143"/>
      <c r="AP38" s="129"/>
      <c r="AQ38" s="143"/>
      <c r="AR38" s="143"/>
      <c r="AS38" s="143"/>
      <c r="AT38" s="143"/>
      <c r="AU38" s="143"/>
      <c r="AV38" s="235"/>
      <c r="AW38" s="238"/>
      <c r="AX38" s="78"/>
    </row>
    <row r="39" spans="2:50" ht="28.5" customHeight="1" x14ac:dyDescent="0.25">
      <c r="B39" s="232"/>
      <c r="C39" s="165"/>
      <c r="D39" s="165"/>
      <c r="E39" s="148"/>
      <c r="F39" s="148"/>
      <c r="G39" s="165"/>
      <c r="H39" s="148"/>
      <c r="I39" s="148"/>
      <c r="J39" s="165"/>
      <c r="K39" s="148"/>
      <c r="L39" s="165"/>
      <c r="M39" s="148"/>
      <c r="N39" s="165"/>
      <c r="O39" s="148"/>
      <c r="P39" s="148"/>
      <c r="Q39" s="148"/>
      <c r="R39" s="148"/>
      <c r="S39" s="148"/>
      <c r="T39" s="148"/>
      <c r="U39" s="179"/>
      <c r="V39" s="179"/>
      <c r="W39" s="63" t="s">
        <v>57</v>
      </c>
      <c r="X39" s="66">
        <v>5.5555555555555552E-2</v>
      </c>
      <c r="Y39" s="65">
        <v>0.5</v>
      </c>
      <c r="Z39" s="66">
        <v>0</v>
      </c>
      <c r="AA39" s="66">
        <v>0.5</v>
      </c>
      <c r="AB39" s="66">
        <v>0</v>
      </c>
      <c r="AC39" s="70">
        <f t="shared" si="2"/>
        <v>1</v>
      </c>
      <c r="AD39" s="62" t="s">
        <v>42</v>
      </c>
      <c r="AE39" s="78" t="s">
        <v>171</v>
      </c>
      <c r="AF39" s="62" t="s">
        <v>147</v>
      </c>
      <c r="AG39" s="207"/>
      <c r="AH39" s="179"/>
      <c r="AI39" s="185"/>
      <c r="AJ39" s="185"/>
      <c r="AK39" s="143"/>
      <c r="AL39" s="143"/>
      <c r="AM39" s="143"/>
      <c r="AN39" s="143"/>
      <c r="AO39" s="143"/>
      <c r="AP39" s="129"/>
      <c r="AQ39" s="143"/>
      <c r="AR39" s="143"/>
      <c r="AS39" s="143"/>
      <c r="AT39" s="143"/>
      <c r="AU39" s="143"/>
      <c r="AV39" s="235"/>
      <c r="AW39" s="238"/>
      <c r="AX39" s="78"/>
    </row>
    <row r="40" spans="2:50" ht="28.5" customHeight="1" x14ac:dyDescent="0.25">
      <c r="B40" s="232"/>
      <c r="C40" s="165"/>
      <c r="D40" s="165"/>
      <c r="E40" s="148"/>
      <c r="F40" s="148"/>
      <c r="G40" s="165"/>
      <c r="H40" s="148"/>
      <c r="I40" s="148"/>
      <c r="J40" s="165"/>
      <c r="K40" s="148"/>
      <c r="L40" s="165"/>
      <c r="M40" s="148"/>
      <c r="N40" s="165"/>
      <c r="O40" s="148"/>
      <c r="P40" s="148"/>
      <c r="Q40" s="148"/>
      <c r="R40" s="148"/>
      <c r="S40" s="148"/>
      <c r="T40" s="148"/>
      <c r="U40" s="179"/>
      <c r="V40" s="179"/>
      <c r="W40" s="63" t="s">
        <v>58</v>
      </c>
      <c r="X40" s="66">
        <v>5.5555555555555552E-2</v>
      </c>
      <c r="Y40" s="65">
        <v>0.5</v>
      </c>
      <c r="Z40" s="66">
        <v>0</v>
      </c>
      <c r="AA40" s="66">
        <v>0.5</v>
      </c>
      <c r="AB40" s="66">
        <v>0</v>
      </c>
      <c r="AC40" s="70">
        <f t="shared" si="2"/>
        <v>1</v>
      </c>
      <c r="AD40" s="62" t="s">
        <v>42</v>
      </c>
      <c r="AE40" s="78" t="s">
        <v>171</v>
      </c>
      <c r="AF40" s="62" t="s">
        <v>147</v>
      </c>
      <c r="AG40" s="207"/>
      <c r="AH40" s="179"/>
      <c r="AI40" s="185"/>
      <c r="AJ40" s="185"/>
      <c r="AK40" s="143"/>
      <c r="AL40" s="143"/>
      <c r="AM40" s="143"/>
      <c r="AN40" s="143"/>
      <c r="AO40" s="143"/>
      <c r="AP40" s="129"/>
      <c r="AQ40" s="143"/>
      <c r="AR40" s="143"/>
      <c r="AS40" s="143"/>
      <c r="AT40" s="143"/>
      <c r="AU40" s="143"/>
      <c r="AV40" s="235"/>
      <c r="AW40" s="238"/>
      <c r="AX40" s="78"/>
    </row>
    <row r="41" spans="2:50" ht="28.5" customHeight="1" x14ac:dyDescent="0.25">
      <c r="B41" s="232"/>
      <c r="C41" s="165"/>
      <c r="D41" s="165"/>
      <c r="E41" s="148"/>
      <c r="F41" s="148"/>
      <c r="G41" s="165"/>
      <c r="H41" s="148"/>
      <c r="I41" s="148"/>
      <c r="J41" s="165"/>
      <c r="K41" s="148"/>
      <c r="L41" s="165"/>
      <c r="M41" s="148"/>
      <c r="N41" s="165"/>
      <c r="O41" s="148"/>
      <c r="P41" s="148"/>
      <c r="Q41" s="148"/>
      <c r="R41" s="148"/>
      <c r="S41" s="148"/>
      <c r="T41" s="148"/>
      <c r="U41" s="179"/>
      <c r="V41" s="179"/>
      <c r="W41" s="63" t="s">
        <v>59</v>
      </c>
      <c r="X41" s="66">
        <v>5.5555555555555552E-2</v>
      </c>
      <c r="Y41" s="65">
        <v>0.5</v>
      </c>
      <c r="Z41" s="66">
        <v>0</v>
      </c>
      <c r="AA41" s="66">
        <v>0.5</v>
      </c>
      <c r="AB41" s="66">
        <v>0</v>
      </c>
      <c r="AC41" s="70">
        <f t="shared" si="2"/>
        <v>1</v>
      </c>
      <c r="AD41" s="62" t="s">
        <v>42</v>
      </c>
      <c r="AE41" s="78" t="s">
        <v>171</v>
      </c>
      <c r="AF41" s="62" t="s">
        <v>147</v>
      </c>
      <c r="AG41" s="207"/>
      <c r="AH41" s="179"/>
      <c r="AI41" s="185"/>
      <c r="AJ41" s="185"/>
      <c r="AK41" s="143"/>
      <c r="AL41" s="143"/>
      <c r="AM41" s="143"/>
      <c r="AN41" s="143"/>
      <c r="AO41" s="143"/>
      <c r="AP41" s="129"/>
      <c r="AQ41" s="143"/>
      <c r="AR41" s="143"/>
      <c r="AS41" s="143"/>
      <c r="AT41" s="143"/>
      <c r="AU41" s="143"/>
      <c r="AV41" s="235"/>
      <c r="AW41" s="238"/>
      <c r="AX41" s="78"/>
    </row>
    <row r="42" spans="2:50" ht="28.5" customHeight="1" x14ac:dyDescent="0.25">
      <c r="B42" s="232"/>
      <c r="C42" s="165"/>
      <c r="D42" s="165"/>
      <c r="E42" s="148"/>
      <c r="F42" s="148"/>
      <c r="G42" s="165"/>
      <c r="H42" s="148"/>
      <c r="I42" s="148"/>
      <c r="J42" s="165"/>
      <c r="K42" s="148"/>
      <c r="L42" s="165"/>
      <c r="M42" s="148"/>
      <c r="N42" s="165"/>
      <c r="O42" s="148"/>
      <c r="P42" s="148"/>
      <c r="Q42" s="148"/>
      <c r="R42" s="148"/>
      <c r="S42" s="148"/>
      <c r="T42" s="148"/>
      <c r="U42" s="179"/>
      <c r="V42" s="179"/>
      <c r="W42" s="63" t="s">
        <v>60</v>
      </c>
      <c r="X42" s="66">
        <v>5.5555555555555552E-2</v>
      </c>
      <c r="Y42" s="65">
        <v>0.5</v>
      </c>
      <c r="Z42" s="66">
        <v>0</v>
      </c>
      <c r="AA42" s="66">
        <v>0.5</v>
      </c>
      <c r="AB42" s="66">
        <v>0</v>
      </c>
      <c r="AC42" s="70">
        <f t="shared" si="2"/>
        <v>1</v>
      </c>
      <c r="AD42" s="62" t="s">
        <v>42</v>
      </c>
      <c r="AE42" s="78" t="s">
        <v>171</v>
      </c>
      <c r="AF42" s="62" t="s">
        <v>147</v>
      </c>
      <c r="AG42" s="207"/>
      <c r="AH42" s="179"/>
      <c r="AI42" s="185"/>
      <c r="AJ42" s="185"/>
      <c r="AK42" s="143"/>
      <c r="AL42" s="143"/>
      <c r="AM42" s="143"/>
      <c r="AN42" s="143"/>
      <c r="AO42" s="143"/>
      <c r="AP42" s="129"/>
      <c r="AQ42" s="143"/>
      <c r="AR42" s="143"/>
      <c r="AS42" s="143"/>
      <c r="AT42" s="143"/>
      <c r="AU42" s="143"/>
      <c r="AV42" s="235"/>
      <c r="AW42" s="238"/>
      <c r="AX42" s="78"/>
    </row>
    <row r="43" spans="2:50" ht="28.5" customHeight="1" x14ac:dyDescent="0.25">
      <c r="B43" s="232"/>
      <c r="C43" s="165"/>
      <c r="D43" s="165"/>
      <c r="E43" s="148"/>
      <c r="F43" s="148"/>
      <c r="G43" s="165"/>
      <c r="H43" s="148"/>
      <c r="I43" s="148"/>
      <c r="J43" s="165"/>
      <c r="K43" s="148"/>
      <c r="L43" s="165"/>
      <c r="M43" s="148"/>
      <c r="N43" s="165"/>
      <c r="O43" s="148"/>
      <c r="P43" s="148"/>
      <c r="Q43" s="148"/>
      <c r="R43" s="148"/>
      <c r="S43" s="148"/>
      <c r="T43" s="148"/>
      <c r="U43" s="179"/>
      <c r="V43" s="179"/>
      <c r="W43" s="63" t="s">
        <v>61</v>
      </c>
      <c r="X43" s="66">
        <v>5.5555555555555552E-2</v>
      </c>
      <c r="Y43" s="65">
        <v>0.5</v>
      </c>
      <c r="Z43" s="66">
        <v>0</v>
      </c>
      <c r="AA43" s="66">
        <v>0.5</v>
      </c>
      <c r="AB43" s="66">
        <v>0</v>
      </c>
      <c r="AC43" s="70">
        <f t="shared" si="2"/>
        <v>1</v>
      </c>
      <c r="AD43" s="62" t="s">
        <v>42</v>
      </c>
      <c r="AE43" s="78" t="s">
        <v>171</v>
      </c>
      <c r="AF43" s="62" t="s">
        <v>147</v>
      </c>
      <c r="AG43" s="207"/>
      <c r="AH43" s="179"/>
      <c r="AI43" s="185"/>
      <c r="AJ43" s="185"/>
      <c r="AK43" s="143"/>
      <c r="AL43" s="143"/>
      <c r="AM43" s="143"/>
      <c r="AN43" s="143"/>
      <c r="AO43" s="143"/>
      <c r="AP43" s="129"/>
      <c r="AQ43" s="143"/>
      <c r="AR43" s="143"/>
      <c r="AS43" s="143"/>
      <c r="AT43" s="143"/>
      <c r="AU43" s="143"/>
      <c r="AV43" s="235"/>
      <c r="AW43" s="238"/>
      <c r="AX43" s="78"/>
    </row>
    <row r="44" spans="2:50" ht="28.5" customHeight="1" x14ac:dyDescent="0.25">
      <c r="B44" s="232"/>
      <c r="C44" s="165"/>
      <c r="D44" s="165"/>
      <c r="E44" s="148"/>
      <c r="F44" s="148"/>
      <c r="G44" s="165"/>
      <c r="H44" s="148"/>
      <c r="I44" s="148"/>
      <c r="J44" s="165"/>
      <c r="K44" s="148"/>
      <c r="L44" s="165"/>
      <c r="M44" s="148"/>
      <c r="N44" s="165"/>
      <c r="O44" s="148"/>
      <c r="P44" s="148"/>
      <c r="Q44" s="148"/>
      <c r="R44" s="148"/>
      <c r="S44" s="148"/>
      <c r="T44" s="148"/>
      <c r="U44" s="179"/>
      <c r="V44" s="179"/>
      <c r="W44" s="63" t="s">
        <v>62</v>
      </c>
      <c r="X44" s="66">
        <v>5.5555555555555552E-2</v>
      </c>
      <c r="Y44" s="65">
        <v>0.5</v>
      </c>
      <c r="Z44" s="66">
        <v>0</v>
      </c>
      <c r="AA44" s="66">
        <v>0.5</v>
      </c>
      <c r="AB44" s="66">
        <v>0</v>
      </c>
      <c r="AC44" s="70">
        <f t="shared" si="2"/>
        <v>1</v>
      </c>
      <c r="AD44" s="62" t="s">
        <v>42</v>
      </c>
      <c r="AE44" s="78" t="s">
        <v>171</v>
      </c>
      <c r="AF44" s="62" t="s">
        <v>147</v>
      </c>
      <c r="AG44" s="207"/>
      <c r="AH44" s="179"/>
      <c r="AI44" s="185"/>
      <c r="AJ44" s="185"/>
      <c r="AK44" s="143"/>
      <c r="AL44" s="143"/>
      <c r="AM44" s="143"/>
      <c r="AN44" s="143"/>
      <c r="AO44" s="143"/>
      <c r="AP44" s="129"/>
      <c r="AQ44" s="143"/>
      <c r="AR44" s="143"/>
      <c r="AS44" s="143"/>
      <c r="AT44" s="143"/>
      <c r="AU44" s="143"/>
      <c r="AV44" s="235"/>
      <c r="AW44" s="238"/>
      <c r="AX44" s="78"/>
    </row>
    <row r="45" spans="2:50" ht="28.5" customHeight="1" x14ac:dyDescent="0.25">
      <c r="B45" s="232"/>
      <c r="C45" s="165"/>
      <c r="D45" s="165"/>
      <c r="E45" s="148"/>
      <c r="F45" s="148"/>
      <c r="G45" s="165"/>
      <c r="H45" s="148"/>
      <c r="I45" s="148"/>
      <c r="J45" s="165"/>
      <c r="K45" s="148"/>
      <c r="L45" s="165"/>
      <c r="M45" s="148"/>
      <c r="N45" s="165"/>
      <c r="O45" s="148"/>
      <c r="P45" s="148"/>
      <c r="Q45" s="148"/>
      <c r="R45" s="148"/>
      <c r="S45" s="148"/>
      <c r="T45" s="148"/>
      <c r="U45" s="179"/>
      <c r="V45" s="179"/>
      <c r="W45" s="63" t="s">
        <v>63</v>
      </c>
      <c r="X45" s="66">
        <v>5.5555555555555552E-2</v>
      </c>
      <c r="Y45" s="65">
        <v>0.5</v>
      </c>
      <c r="Z45" s="66">
        <v>0</v>
      </c>
      <c r="AA45" s="66">
        <v>0.5</v>
      </c>
      <c r="AB45" s="66">
        <v>0</v>
      </c>
      <c r="AC45" s="70">
        <f t="shared" si="2"/>
        <v>1</v>
      </c>
      <c r="AD45" s="62" t="s">
        <v>42</v>
      </c>
      <c r="AE45" s="78" t="s">
        <v>171</v>
      </c>
      <c r="AF45" s="62" t="s">
        <v>147</v>
      </c>
      <c r="AG45" s="207"/>
      <c r="AH45" s="179"/>
      <c r="AI45" s="185"/>
      <c r="AJ45" s="185"/>
      <c r="AK45" s="143"/>
      <c r="AL45" s="143"/>
      <c r="AM45" s="143"/>
      <c r="AN45" s="143"/>
      <c r="AO45" s="143"/>
      <c r="AP45" s="129"/>
      <c r="AQ45" s="143"/>
      <c r="AR45" s="143"/>
      <c r="AS45" s="143"/>
      <c r="AT45" s="143"/>
      <c r="AU45" s="143"/>
      <c r="AV45" s="235"/>
      <c r="AW45" s="238"/>
      <c r="AX45" s="78"/>
    </row>
    <row r="46" spans="2:50" ht="28.5" customHeight="1" x14ac:dyDescent="0.25">
      <c r="B46" s="232"/>
      <c r="C46" s="165"/>
      <c r="D46" s="165"/>
      <c r="E46" s="148"/>
      <c r="F46" s="148"/>
      <c r="G46" s="165"/>
      <c r="H46" s="148"/>
      <c r="I46" s="148"/>
      <c r="J46" s="165"/>
      <c r="K46" s="148"/>
      <c r="L46" s="165"/>
      <c r="M46" s="148"/>
      <c r="N46" s="165"/>
      <c r="O46" s="148"/>
      <c r="P46" s="148"/>
      <c r="Q46" s="148"/>
      <c r="R46" s="148"/>
      <c r="S46" s="148"/>
      <c r="T46" s="148"/>
      <c r="U46" s="179"/>
      <c r="V46" s="179"/>
      <c r="W46" s="63" t="s">
        <v>64</v>
      </c>
      <c r="X46" s="66">
        <v>5.5555555555555552E-2</v>
      </c>
      <c r="Y46" s="65">
        <v>0.5</v>
      </c>
      <c r="Z46" s="66">
        <v>0</v>
      </c>
      <c r="AA46" s="66">
        <v>0.5</v>
      </c>
      <c r="AB46" s="66">
        <v>0</v>
      </c>
      <c r="AC46" s="70">
        <f t="shared" si="2"/>
        <v>1</v>
      </c>
      <c r="AD46" s="62" t="s">
        <v>42</v>
      </c>
      <c r="AE46" s="78" t="s">
        <v>171</v>
      </c>
      <c r="AF46" s="62" t="s">
        <v>147</v>
      </c>
      <c r="AG46" s="207"/>
      <c r="AH46" s="179"/>
      <c r="AI46" s="185"/>
      <c r="AJ46" s="185"/>
      <c r="AK46" s="143"/>
      <c r="AL46" s="143"/>
      <c r="AM46" s="143"/>
      <c r="AN46" s="143"/>
      <c r="AO46" s="143"/>
      <c r="AP46" s="129"/>
      <c r="AQ46" s="143"/>
      <c r="AR46" s="143"/>
      <c r="AS46" s="143"/>
      <c r="AT46" s="143"/>
      <c r="AU46" s="143"/>
      <c r="AV46" s="235"/>
      <c r="AW46" s="238"/>
      <c r="AX46" s="78"/>
    </row>
    <row r="47" spans="2:50" ht="49.5" customHeight="1" x14ac:dyDescent="0.25">
      <c r="B47" s="232"/>
      <c r="C47" s="165" t="s">
        <v>22</v>
      </c>
      <c r="D47" s="165" t="s">
        <v>107</v>
      </c>
      <c r="E47" s="148" t="s">
        <v>239</v>
      </c>
      <c r="F47" s="148">
        <v>33</v>
      </c>
      <c r="G47" s="165" t="s">
        <v>187</v>
      </c>
      <c r="H47" s="166">
        <v>0.1</v>
      </c>
      <c r="I47" s="166">
        <v>0.12</v>
      </c>
      <c r="J47" s="165" t="s">
        <v>195</v>
      </c>
      <c r="K47" s="148">
        <v>3301051</v>
      </c>
      <c r="L47" s="165" t="s">
        <v>205</v>
      </c>
      <c r="M47" s="148">
        <v>330105100</v>
      </c>
      <c r="N47" s="165" t="s">
        <v>25</v>
      </c>
      <c r="O47" s="148" t="s">
        <v>37</v>
      </c>
      <c r="P47" s="148">
        <v>3</v>
      </c>
      <c r="Q47" s="148">
        <v>3</v>
      </c>
      <c r="R47" s="148" t="s">
        <v>38</v>
      </c>
      <c r="S47" s="148">
        <v>3</v>
      </c>
      <c r="T47" s="200">
        <f>S47*V47</f>
        <v>2.8795800000000003</v>
      </c>
      <c r="U47" s="201">
        <f>SUMPRODUCT(X47*AB47)+(X52*AB52)+(X57*AB57)</f>
        <v>0.59848000000000012</v>
      </c>
      <c r="V47" s="187">
        <f>SUMPRODUCT(X47*AC47)+(X52*AC52)+(X57*AC57)</f>
        <v>0.95986000000000005</v>
      </c>
      <c r="W47" s="109" t="s">
        <v>65</v>
      </c>
      <c r="X47" s="114">
        <v>0.35</v>
      </c>
      <c r="Y47" s="114">
        <f>SUMPRODUCT(X48*Y48)+(X50*Y50)</f>
        <v>0.125</v>
      </c>
      <c r="Z47" s="114">
        <f>SUMPRODUCT(X48*Z48)+(X50*Z50)</f>
        <v>0.1666</v>
      </c>
      <c r="AA47" s="114">
        <f>(SUMPRODUCT(AA48*X48)+(AA50*X50))</f>
        <v>0.25</v>
      </c>
      <c r="AB47" s="114">
        <f>(SUMPRODUCT(AB48*X48)+(AB50*X50))</f>
        <v>0.45800000000000002</v>
      </c>
      <c r="AC47" s="111">
        <f>SUM(Y47:AB47)</f>
        <v>0.99960000000000004</v>
      </c>
      <c r="AD47" s="112"/>
      <c r="AE47" s="113"/>
      <c r="AF47" s="41"/>
      <c r="AG47" s="207"/>
      <c r="AH47" s="179"/>
      <c r="AI47" s="186"/>
      <c r="AJ47" s="186"/>
      <c r="AK47" s="144"/>
      <c r="AL47" s="144"/>
      <c r="AM47" s="144"/>
      <c r="AN47" s="144"/>
      <c r="AO47" s="144"/>
      <c r="AP47" s="130"/>
      <c r="AQ47" s="144"/>
      <c r="AR47" s="144"/>
      <c r="AS47" s="144"/>
      <c r="AT47" s="144"/>
      <c r="AU47" s="144"/>
      <c r="AV47" s="235"/>
      <c r="AW47" s="238"/>
      <c r="AX47" s="113"/>
    </row>
    <row r="48" spans="2:50" ht="45" customHeight="1" x14ac:dyDescent="0.25">
      <c r="B48" s="232"/>
      <c r="C48" s="165"/>
      <c r="D48" s="165"/>
      <c r="E48" s="148"/>
      <c r="F48" s="148"/>
      <c r="G48" s="165"/>
      <c r="H48" s="148"/>
      <c r="I48" s="148"/>
      <c r="J48" s="165"/>
      <c r="K48" s="148"/>
      <c r="L48" s="165"/>
      <c r="M48" s="148"/>
      <c r="N48" s="165"/>
      <c r="O48" s="148"/>
      <c r="P48" s="148"/>
      <c r="Q48" s="148"/>
      <c r="R48" s="148"/>
      <c r="S48" s="148"/>
      <c r="T48" s="200"/>
      <c r="U48" s="180"/>
      <c r="V48" s="187"/>
      <c r="W48" s="165" t="s">
        <v>66</v>
      </c>
      <c r="X48" s="180">
        <v>0.5</v>
      </c>
      <c r="Y48" s="180">
        <v>0.125</v>
      </c>
      <c r="Z48" s="213">
        <v>0.1666</v>
      </c>
      <c r="AA48" s="214">
        <v>0.25</v>
      </c>
      <c r="AB48" s="196">
        <v>0.45800000000000002</v>
      </c>
      <c r="AC48" s="187">
        <f>+SUM(Y48:AB49)</f>
        <v>0.99960000000000004</v>
      </c>
      <c r="AD48" s="148" t="s">
        <v>42</v>
      </c>
      <c r="AE48" s="138" t="s">
        <v>276</v>
      </c>
      <c r="AF48" s="148" t="s">
        <v>299</v>
      </c>
      <c r="AG48" s="207"/>
      <c r="AH48" s="179"/>
      <c r="AI48" s="183" t="s">
        <v>153</v>
      </c>
      <c r="AJ48" s="183" t="s">
        <v>136</v>
      </c>
      <c r="AK48" s="131">
        <v>55282500</v>
      </c>
      <c r="AL48" s="131">
        <v>55282500</v>
      </c>
      <c r="AM48" s="131">
        <v>55282500</v>
      </c>
      <c r="AN48" s="131">
        <v>55282500</v>
      </c>
      <c r="AO48" s="131">
        <v>55282500</v>
      </c>
      <c r="AP48" s="149">
        <f>+AO48/AL48</f>
        <v>1</v>
      </c>
      <c r="AQ48" s="131">
        <v>55282500</v>
      </c>
      <c r="AR48" s="131">
        <v>55282500</v>
      </c>
      <c r="AS48" s="131"/>
      <c r="AT48" s="131"/>
      <c r="AU48" s="131">
        <f>91382500-AU50</f>
        <v>42045000</v>
      </c>
      <c r="AV48" s="235"/>
      <c r="AW48" s="238"/>
      <c r="AX48" s="138"/>
    </row>
    <row r="49" spans="2:50" ht="42.75" customHeight="1" x14ac:dyDescent="0.25">
      <c r="B49" s="232"/>
      <c r="C49" s="165"/>
      <c r="D49" s="165"/>
      <c r="E49" s="148"/>
      <c r="F49" s="148"/>
      <c r="G49" s="165"/>
      <c r="H49" s="148"/>
      <c r="I49" s="148"/>
      <c r="J49" s="165"/>
      <c r="K49" s="148"/>
      <c r="L49" s="165"/>
      <c r="M49" s="148"/>
      <c r="N49" s="165"/>
      <c r="O49" s="148"/>
      <c r="P49" s="148"/>
      <c r="Q49" s="148"/>
      <c r="R49" s="148"/>
      <c r="S49" s="148"/>
      <c r="T49" s="200"/>
      <c r="U49" s="180"/>
      <c r="V49" s="187"/>
      <c r="W49" s="165"/>
      <c r="X49" s="180"/>
      <c r="Y49" s="180"/>
      <c r="Z49" s="213"/>
      <c r="AA49" s="215"/>
      <c r="AB49" s="196"/>
      <c r="AC49" s="187"/>
      <c r="AD49" s="148"/>
      <c r="AE49" s="138"/>
      <c r="AF49" s="148"/>
      <c r="AG49" s="207"/>
      <c r="AH49" s="179"/>
      <c r="AI49" s="183"/>
      <c r="AJ49" s="183"/>
      <c r="AK49" s="131"/>
      <c r="AL49" s="131"/>
      <c r="AM49" s="131"/>
      <c r="AN49" s="131"/>
      <c r="AO49" s="131"/>
      <c r="AP49" s="149"/>
      <c r="AQ49" s="131"/>
      <c r="AR49" s="131"/>
      <c r="AS49" s="131"/>
      <c r="AT49" s="131"/>
      <c r="AU49" s="131"/>
      <c r="AV49" s="235"/>
      <c r="AW49" s="238"/>
      <c r="AX49" s="138"/>
    </row>
    <row r="50" spans="2:50" ht="15" customHeight="1" x14ac:dyDescent="0.25">
      <c r="B50" s="232"/>
      <c r="C50" s="165"/>
      <c r="D50" s="165"/>
      <c r="E50" s="148"/>
      <c r="F50" s="148"/>
      <c r="G50" s="165"/>
      <c r="H50" s="148"/>
      <c r="I50" s="148"/>
      <c r="J50" s="165"/>
      <c r="K50" s="148"/>
      <c r="L50" s="165"/>
      <c r="M50" s="148"/>
      <c r="N50" s="165"/>
      <c r="O50" s="148"/>
      <c r="P50" s="148"/>
      <c r="Q50" s="148"/>
      <c r="R50" s="148"/>
      <c r="S50" s="148"/>
      <c r="T50" s="200"/>
      <c r="U50" s="180"/>
      <c r="V50" s="187"/>
      <c r="W50" s="165" t="s">
        <v>67</v>
      </c>
      <c r="X50" s="180">
        <v>0.5</v>
      </c>
      <c r="Y50" s="180">
        <v>0.125</v>
      </c>
      <c r="Z50" s="213">
        <v>0.1666</v>
      </c>
      <c r="AA50" s="181">
        <v>0.25</v>
      </c>
      <c r="AB50" s="180">
        <v>0.45800000000000002</v>
      </c>
      <c r="AC50" s="187">
        <f>+SUM(Y50:AB51)</f>
        <v>0.99960000000000004</v>
      </c>
      <c r="AD50" s="148" t="s">
        <v>42</v>
      </c>
      <c r="AE50" s="138" t="s">
        <v>313</v>
      </c>
      <c r="AF50" s="148" t="s">
        <v>299</v>
      </c>
      <c r="AG50" s="207"/>
      <c r="AH50" s="179"/>
      <c r="AI50" s="183" t="s">
        <v>153</v>
      </c>
      <c r="AJ50" s="183" t="s">
        <v>136</v>
      </c>
      <c r="AK50" s="131">
        <v>60012500</v>
      </c>
      <c r="AL50" s="131">
        <v>60012500</v>
      </c>
      <c r="AM50" s="131">
        <v>60012500</v>
      </c>
      <c r="AN50" s="131">
        <v>60012500</v>
      </c>
      <c r="AO50" s="131">
        <v>60012500</v>
      </c>
      <c r="AP50" s="149">
        <f>+AO50/AL50</f>
        <v>1</v>
      </c>
      <c r="AQ50" s="131">
        <v>60012500</v>
      </c>
      <c r="AR50" s="131">
        <v>60012500</v>
      </c>
      <c r="AS50" s="131"/>
      <c r="AT50" s="131"/>
      <c r="AU50" s="131">
        <v>49337500</v>
      </c>
      <c r="AV50" s="235"/>
      <c r="AW50" s="238"/>
      <c r="AX50" s="138"/>
    </row>
    <row r="51" spans="2:50" ht="50.25" customHeight="1" x14ac:dyDescent="0.25">
      <c r="B51" s="232"/>
      <c r="C51" s="165"/>
      <c r="D51" s="165"/>
      <c r="E51" s="148"/>
      <c r="F51" s="148"/>
      <c r="G51" s="165"/>
      <c r="H51" s="148"/>
      <c r="I51" s="148"/>
      <c r="J51" s="165"/>
      <c r="K51" s="148"/>
      <c r="L51" s="165"/>
      <c r="M51" s="148"/>
      <c r="N51" s="165"/>
      <c r="O51" s="148"/>
      <c r="P51" s="148"/>
      <c r="Q51" s="148"/>
      <c r="R51" s="148"/>
      <c r="S51" s="148"/>
      <c r="T51" s="200"/>
      <c r="U51" s="180"/>
      <c r="V51" s="187"/>
      <c r="W51" s="165"/>
      <c r="X51" s="180"/>
      <c r="Y51" s="180"/>
      <c r="Z51" s="213"/>
      <c r="AA51" s="182"/>
      <c r="AB51" s="180"/>
      <c r="AC51" s="187"/>
      <c r="AD51" s="148"/>
      <c r="AE51" s="138"/>
      <c r="AF51" s="148"/>
      <c r="AG51" s="207"/>
      <c r="AH51" s="179"/>
      <c r="AI51" s="183"/>
      <c r="AJ51" s="183"/>
      <c r="AK51" s="131"/>
      <c r="AL51" s="131"/>
      <c r="AM51" s="131"/>
      <c r="AN51" s="131"/>
      <c r="AO51" s="131"/>
      <c r="AP51" s="149"/>
      <c r="AQ51" s="131"/>
      <c r="AR51" s="131"/>
      <c r="AS51" s="131"/>
      <c r="AT51" s="131"/>
      <c r="AU51" s="131"/>
      <c r="AV51" s="235"/>
      <c r="AW51" s="238"/>
      <c r="AX51" s="138"/>
    </row>
    <row r="52" spans="2:50" ht="67.5" customHeight="1" x14ac:dyDescent="0.25">
      <c r="B52" s="232"/>
      <c r="C52" s="165"/>
      <c r="D52" s="165"/>
      <c r="E52" s="148"/>
      <c r="F52" s="148"/>
      <c r="G52" s="165"/>
      <c r="H52" s="148"/>
      <c r="I52" s="148"/>
      <c r="J52" s="165"/>
      <c r="K52" s="148"/>
      <c r="L52" s="165"/>
      <c r="M52" s="148"/>
      <c r="N52" s="165"/>
      <c r="O52" s="148"/>
      <c r="P52" s="148"/>
      <c r="Q52" s="148"/>
      <c r="R52" s="148"/>
      <c r="S52" s="148"/>
      <c r="T52" s="200"/>
      <c r="U52" s="180"/>
      <c r="V52" s="187"/>
      <c r="W52" s="109" t="s">
        <v>68</v>
      </c>
      <c r="X52" s="114">
        <v>0.1</v>
      </c>
      <c r="Y52" s="114">
        <f>SUMPRODUCT(X53*Y53)+(X55*Y55)</f>
        <v>0</v>
      </c>
      <c r="Z52" s="114">
        <f>SUMPRODUCT(X53*Z53)+(X55*Z55)</f>
        <v>0</v>
      </c>
      <c r="AA52" s="114">
        <f>SUMPRODUCT(X53*AA53)+(X55*AA55)</f>
        <v>0</v>
      </c>
      <c r="AB52" s="114">
        <f>SUMPRODUCT(X53*AB53)+(X55*AB55)</f>
        <v>0.6</v>
      </c>
      <c r="AC52" s="111">
        <f>SUM(Y52:AB52)</f>
        <v>0.6</v>
      </c>
      <c r="AD52" s="112"/>
      <c r="AE52" s="113"/>
      <c r="AF52" s="41"/>
      <c r="AG52" s="207"/>
      <c r="AH52" s="179"/>
      <c r="AI52" s="183"/>
      <c r="AJ52" s="183"/>
      <c r="AK52" s="131"/>
      <c r="AL52" s="131"/>
      <c r="AM52" s="131"/>
      <c r="AN52" s="131"/>
      <c r="AO52" s="131"/>
      <c r="AP52" s="149"/>
      <c r="AQ52" s="131"/>
      <c r="AR52" s="131"/>
      <c r="AS52" s="131"/>
      <c r="AT52" s="131"/>
      <c r="AU52" s="131"/>
      <c r="AV52" s="235"/>
      <c r="AW52" s="238"/>
      <c r="AX52" s="113"/>
    </row>
    <row r="53" spans="2:50" ht="24.75" customHeight="1" x14ac:dyDescent="0.25">
      <c r="B53" s="232"/>
      <c r="C53" s="165"/>
      <c r="D53" s="165"/>
      <c r="E53" s="148"/>
      <c r="F53" s="148"/>
      <c r="G53" s="165"/>
      <c r="H53" s="148"/>
      <c r="I53" s="148"/>
      <c r="J53" s="165"/>
      <c r="K53" s="148"/>
      <c r="L53" s="165"/>
      <c r="M53" s="148"/>
      <c r="N53" s="165"/>
      <c r="O53" s="148"/>
      <c r="P53" s="148"/>
      <c r="Q53" s="148"/>
      <c r="R53" s="148"/>
      <c r="S53" s="148"/>
      <c r="T53" s="200"/>
      <c r="U53" s="180"/>
      <c r="V53" s="187"/>
      <c r="W53" s="165" t="s">
        <v>69</v>
      </c>
      <c r="X53" s="180">
        <v>0.4</v>
      </c>
      <c r="Y53" s="179">
        <v>0</v>
      </c>
      <c r="Z53" s="180">
        <v>0</v>
      </c>
      <c r="AA53" s="181">
        <v>0</v>
      </c>
      <c r="AB53" s="180">
        <v>0</v>
      </c>
      <c r="AC53" s="187">
        <f t="shared" ref="AC53:AC55" si="3">SUM(Y53:AB53)</f>
        <v>0</v>
      </c>
      <c r="AD53" s="148" t="s">
        <v>43</v>
      </c>
      <c r="AE53" s="138" t="s">
        <v>279</v>
      </c>
      <c r="AF53" s="148"/>
      <c r="AG53" s="207"/>
      <c r="AH53" s="179"/>
      <c r="AI53" s="74"/>
      <c r="AJ53" s="74"/>
      <c r="AK53" s="41"/>
      <c r="AL53" s="41"/>
      <c r="AM53" s="99"/>
      <c r="AN53" s="41"/>
      <c r="AO53" s="41"/>
      <c r="AP53" s="68"/>
      <c r="AQ53" s="41"/>
      <c r="AR53" s="41"/>
      <c r="AS53" s="41"/>
      <c r="AT53" s="41"/>
      <c r="AU53" s="41"/>
      <c r="AV53" s="235"/>
      <c r="AW53" s="238"/>
      <c r="AX53" s="138"/>
    </row>
    <row r="54" spans="2:50" ht="60.75" customHeight="1" x14ac:dyDescent="0.25">
      <c r="B54" s="232"/>
      <c r="C54" s="165"/>
      <c r="D54" s="165"/>
      <c r="E54" s="148"/>
      <c r="F54" s="148"/>
      <c r="G54" s="165"/>
      <c r="H54" s="148"/>
      <c r="I54" s="148"/>
      <c r="J54" s="165"/>
      <c r="K54" s="148"/>
      <c r="L54" s="165"/>
      <c r="M54" s="148"/>
      <c r="N54" s="165"/>
      <c r="O54" s="148"/>
      <c r="P54" s="148"/>
      <c r="Q54" s="148"/>
      <c r="R54" s="148"/>
      <c r="S54" s="148"/>
      <c r="T54" s="200"/>
      <c r="U54" s="180"/>
      <c r="V54" s="187"/>
      <c r="W54" s="165"/>
      <c r="X54" s="180"/>
      <c r="Y54" s="179"/>
      <c r="Z54" s="180"/>
      <c r="AA54" s="182"/>
      <c r="AB54" s="180"/>
      <c r="AC54" s="187"/>
      <c r="AD54" s="148"/>
      <c r="AE54" s="138"/>
      <c r="AF54" s="148"/>
      <c r="AG54" s="207"/>
      <c r="AH54" s="179"/>
      <c r="AI54" s="43" t="s">
        <v>257</v>
      </c>
      <c r="AJ54" s="63" t="s">
        <v>155</v>
      </c>
      <c r="AK54" s="40"/>
      <c r="AL54" s="40">
        <v>21202500</v>
      </c>
      <c r="AM54" s="58">
        <v>0</v>
      </c>
      <c r="AN54" s="40">
        <v>0</v>
      </c>
      <c r="AO54" s="40">
        <v>0</v>
      </c>
      <c r="AP54" s="65"/>
      <c r="AQ54" s="40">
        <v>0</v>
      </c>
      <c r="AR54" s="40">
        <v>28000000</v>
      </c>
      <c r="AS54" s="40"/>
      <c r="AT54" s="40"/>
      <c r="AU54" s="40">
        <v>0</v>
      </c>
      <c r="AV54" s="235"/>
      <c r="AW54" s="238"/>
      <c r="AX54" s="138"/>
    </row>
    <row r="55" spans="2:50" ht="68.25" customHeight="1" x14ac:dyDescent="0.25">
      <c r="B55" s="232"/>
      <c r="C55" s="165"/>
      <c r="D55" s="165"/>
      <c r="E55" s="148"/>
      <c r="F55" s="148"/>
      <c r="G55" s="165"/>
      <c r="H55" s="148"/>
      <c r="I55" s="148"/>
      <c r="J55" s="165"/>
      <c r="K55" s="148"/>
      <c r="L55" s="165"/>
      <c r="M55" s="148"/>
      <c r="N55" s="165"/>
      <c r="O55" s="148"/>
      <c r="P55" s="148"/>
      <c r="Q55" s="148"/>
      <c r="R55" s="148"/>
      <c r="S55" s="148"/>
      <c r="T55" s="200"/>
      <c r="U55" s="180"/>
      <c r="V55" s="187"/>
      <c r="W55" s="216" t="s">
        <v>101</v>
      </c>
      <c r="X55" s="181">
        <v>0.6</v>
      </c>
      <c r="Y55" s="128">
        <v>0</v>
      </c>
      <c r="Z55" s="128">
        <v>0</v>
      </c>
      <c r="AA55" s="128">
        <v>0</v>
      </c>
      <c r="AB55" s="128">
        <v>1</v>
      </c>
      <c r="AC55" s="194">
        <f t="shared" si="3"/>
        <v>1</v>
      </c>
      <c r="AD55" s="167" t="s">
        <v>98</v>
      </c>
      <c r="AE55" s="139" t="s">
        <v>277</v>
      </c>
      <c r="AF55" s="167" t="s">
        <v>278</v>
      </c>
      <c r="AG55" s="207"/>
      <c r="AH55" s="179"/>
      <c r="AI55" s="63"/>
      <c r="AJ55" s="63"/>
      <c r="AK55" s="62"/>
      <c r="AL55" s="62"/>
      <c r="AM55" s="100"/>
      <c r="AN55" s="62"/>
      <c r="AO55" s="62"/>
      <c r="AP55" s="65"/>
      <c r="AQ55" s="62"/>
      <c r="AR55" s="62"/>
      <c r="AS55" s="62"/>
      <c r="AT55" s="62"/>
      <c r="AU55" s="62"/>
      <c r="AV55" s="235"/>
      <c r="AW55" s="238"/>
      <c r="AX55" s="139"/>
    </row>
    <row r="56" spans="2:50" ht="35.25" customHeight="1" x14ac:dyDescent="0.25">
      <c r="B56" s="232"/>
      <c r="C56" s="165"/>
      <c r="D56" s="165"/>
      <c r="E56" s="148"/>
      <c r="F56" s="148"/>
      <c r="G56" s="165"/>
      <c r="H56" s="148"/>
      <c r="I56" s="148"/>
      <c r="J56" s="165"/>
      <c r="K56" s="148"/>
      <c r="L56" s="165"/>
      <c r="M56" s="148"/>
      <c r="N56" s="165"/>
      <c r="O56" s="148"/>
      <c r="P56" s="148"/>
      <c r="Q56" s="148"/>
      <c r="R56" s="148"/>
      <c r="S56" s="148"/>
      <c r="T56" s="200"/>
      <c r="U56" s="180"/>
      <c r="V56" s="187"/>
      <c r="W56" s="217"/>
      <c r="X56" s="182"/>
      <c r="Y56" s="130"/>
      <c r="Z56" s="130"/>
      <c r="AA56" s="130"/>
      <c r="AB56" s="130"/>
      <c r="AC56" s="195"/>
      <c r="AD56" s="168"/>
      <c r="AE56" s="140"/>
      <c r="AF56" s="168"/>
      <c r="AG56" s="207"/>
      <c r="AH56" s="179"/>
      <c r="AI56" s="43" t="s">
        <v>258</v>
      </c>
      <c r="AJ56" s="43" t="s">
        <v>259</v>
      </c>
      <c r="AK56" s="40"/>
      <c r="AL56" s="40">
        <v>40000000</v>
      </c>
      <c r="AM56" s="58">
        <v>40000000</v>
      </c>
      <c r="AN56" s="40">
        <v>40000000</v>
      </c>
      <c r="AO56" s="40">
        <v>40000000</v>
      </c>
      <c r="AP56" s="65">
        <f>+AO56/AL56</f>
        <v>1</v>
      </c>
      <c r="AQ56" s="40"/>
      <c r="AR56" s="40">
        <v>33202500</v>
      </c>
      <c r="AS56" s="40"/>
      <c r="AT56" s="40"/>
      <c r="AU56" s="40">
        <v>25161010</v>
      </c>
      <c r="AV56" s="235"/>
      <c r="AW56" s="238"/>
      <c r="AX56" s="140"/>
    </row>
    <row r="57" spans="2:50" ht="71.25" customHeight="1" x14ac:dyDescent="0.25">
      <c r="B57" s="232"/>
      <c r="C57" s="165"/>
      <c r="D57" s="165"/>
      <c r="E57" s="148"/>
      <c r="F57" s="148"/>
      <c r="G57" s="165"/>
      <c r="H57" s="148"/>
      <c r="I57" s="148"/>
      <c r="J57" s="165"/>
      <c r="K57" s="148"/>
      <c r="L57" s="165"/>
      <c r="M57" s="148"/>
      <c r="N57" s="165"/>
      <c r="O57" s="148"/>
      <c r="P57" s="148"/>
      <c r="Q57" s="148"/>
      <c r="R57" s="148"/>
      <c r="S57" s="148"/>
      <c r="T57" s="200"/>
      <c r="U57" s="180"/>
      <c r="V57" s="187"/>
      <c r="W57" s="109" t="s">
        <v>71</v>
      </c>
      <c r="X57" s="114">
        <v>0.55000000000000004</v>
      </c>
      <c r="Y57" s="110">
        <f>+Y58+Y60+Y61+Y62</f>
        <v>0</v>
      </c>
      <c r="Z57" s="114">
        <f>SUMPRODUCT(X58*Z58)+(X60*Z60)+(X61*Z61)+(X62*Z62)</f>
        <v>6.2399999999999997E-2</v>
      </c>
      <c r="AA57" s="114">
        <f>SUMPRODUCT(AA58*X58)+(AA60*X60)+(AA61*X61)+(AA62*X62)</f>
        <v>0.25</v>
      </c>
      <c r="AB57" s="111">
        <f>SUMPRODUCT(AB58*X58)+(AB60*X60)+(AB61*X61)+(AB62*X62)</f>
        <v>0.6876000000000001</v>
      </c>
      <c r="AC57" s="111">
        <f>SUM(Y57:AB57)</f>
        <v>1</v>
      </c>
      <c r="AD57" s="112"/>
      <c r="AE57" s="113"/>
      <c r="AF57" s="41"/>
      <c r="AG57" s="207"/>
      <c r="AH57" s="179"/>
      <c r="AI57" s="43" t="s">
        <v>258</v>
      </c>
      <c r="AJ57" s="43" t="s">
        <v>259</v>
      </c>
      <c r="AK57" s="40"/>
      <c r="AL57" s="101">
        <v>85490000</v>
      </c>
      <c r="AM57" s="102">
        <v>85490000</v>
      </c>
      <c r="AN57" s="101">
        <v>85490000</v>
      </c>
      <c r="AO57" s="101">
        <v>85490000</v>
      </c>
      <c r="AP57" s="65">
        <f>+AO57/AL57</f>
        <v>1</v>
      </c>
      <c r="AQ57" s="41"/>
      <c r="AR57" s="40">
        <v>85490000</v>
      </c>
      <c r="AS57" s="40">
        <v>0</v>
      </c>
      <c r="AT57" s="40">
        <v>0</v>
      </c>
      <c r="AU57" s="40">
        <v>85490000</v>
      </c>
      <c r="AV57" s="235"/>
      <c r="AW57" s="238"/>
      <c r="AX57" s="113"/>
    </row>
    <row r="58" spans="2:50" ht="51.75" customHeight="1" x14ac:dyDescent="0.25">
      <c r="B58" s="232"/>
      <c r="C58" s="165"/>
      <c r="D58" s="165"/>
      <c r="E58" s="148"/>
      <c r="F58" s="148"/>
      <c r="G58" s="165"/>
      <c r="H58" s="148"/>
      <c r="I58" s="148"/>
      <c r="J58" s="165"/>
      <c r="K58" s="148"/>
      <c r="L58" s="165"/>
      <c r="M58" s="148"/>
      <c r="N58" s="165"/>
      <c r="O58" s="148"/>
      <c r="P58" s="148"/>
      <c r="Q58" s="148"/>
      <c r="R58" s="148"/>
      <c r="S58" s="148"/>
      <c r="T58" s="200"/>
      <c r="U58" s="180"/>
      <c r="V58" s="187"/>
      <c r="W58" s="165" t="s">
        <v>72</v>
      </c>
      <c r="X58" s="180">
        <v>0.35</v>
      </c>
      <c r="Y58" s="179">
        <v>0</v>
      </c>
      <c r="Z58" s="180">
        <v>0</v>
      </c>
      <c r="AA58" s="180">
        <v>0.5</v>
      </c>
      <c r="AB58" s="221">
        <v>0.5</v>
      </c>
      <c r="AC58" s="187">
        <f>+SUM(Y58:AB59)</f>
        <v>1</v>
      </c>
      <c r="AD58" s="148" t="s">
        <v>73</v>
      </c>
      <c r="AE58" s="138" t="s">
        <v>280</v>
      </c>
      <c r="AF58" s="148" t="s">
        <v>147</v>
      </c>
      <c r="AG58" s="207"/>
      <c r="AH58" s="179"/>
      <c r="AI58" s="43" t="s">
        <v>152</v>
      </c>
      <c r="AJ58" s="63" t="s">
        <v>137</v>
      </c>
      <c r="AK58" s="40">
        <v>40155000</v>
      </c>
      <c r="AL58" s="40">
        <v>40155000</v>
      </c>
      <c r="AM58" s="58"/>
      <c r="AN58" s="40"/>
      <c r="AO58" s="40"/>
      <c r="AP58" s="65"/>
      <c r="AQ58" s="40">
        <v>40155000</v>
      </c>
      <c r="AR58" s="40">
        <v>40155000</v>
      </c>
      <c r="AS58" s="40"/>
      <c r="AT58" s="40">
        <v>3571100</v>
      </c>
      <c r="AU58" s="40">
        <f>32316000+3571100</f>
        <v>35887100</v>
      </c>
      <c r="AV58" s="235"/>
      <c r="AW58" s="238"/>
      <c r="AX58" s="138"/>
    </row>
    <row r="59" spans="2:50" ht="33" customHeight="1" x14ac:dyDescent="0.25">
      <c r="B59" s="232"/>
      <c r="C59" s="165"/>
      <c r="D59" s="165"/>
      <c r="E59" s="148"/>
      <c r="F59" s="148"/>
      <c r="G59" s="165"/>
      <c r="H59" s="148"/>
      <c r="I59" s="148"/>
      <c r="J59" s="165"/>
      <c r="K59" s="148"/>
      <c r="L59" s="165"/>
      <c r="M59" s="148"/>
      <c r="N59" s="165"/>
      <c r="O59" s="148"/>
      <c r="P59" s="148"/>
      <c r="Q59" s="148"/>
      <c r="R59" s="148"/>
      <c r="S59" s="148"/>
      <c r="T59" s="200"/>
      <c r="U59" s="180"/>
      <c r="V59" s="187"/>
      <c r="W59" s="165"/>
      <c r="X59" s="180"/>
      <c r="Y59" s="179"/>
      <c r="Z59" s="180"/>
      <c r="AA59" s="180"/>
      <c r="AB59" s="221"/>
      <c r="AC59" s="187"/>
      <c r="AD59" s="148"/>
      <c r="AE59" s="138"/>
      <c r="AF59" s="148"/>
      <c r="AG59" s="207"/>
      <c r="AH59" s="179"/>
      <c r="AI59" s="43"/>
      <c r="AJ59" s="43"/>
      <c r="AK59" s="40"/>
      <c r="AL59" s="101"/>
      <c r="AM59" s="102"/>
      <c r="AN59" s="101"/>
      <c r="AO59" s="101"/>
      <c r="AP59" s="103"/>
      <c r="AQ59" s="40"/>
      <c r="AR59" s="40"/>
      <c r="AS59" s="40"/>
      <c r="AT59" s="40"/>
      <c r="AU59" s="40"/>
      <c r="AV59" s="235"/>
      <c r="AW59" s="238"/>
      <c r="AX59" s="138"/>
    </row>
    <row r="60" spans="2:50" ht="56.25" customHeight="1" x14ac:dyDescent="0.25">
      <c r="B60" s="232"/>
      <c r="C60" s="165"/>
      <c r="D60" s="165"/>
      <c r="E60" s="148"/>
      <c r="F60" s="148"/>
      <c r="G60" s="165"/>
      <c r="H60" s="148"/>
      <c r="I60" s="148"/>
      <c r="J60" s="165"/>
      <c r="K60" s="148"/>
      <c r="L60" s="165"/>
      <c r="M60" s="148"/>
      <c r="N60" s="165"/>
      <c r="O60" s="148"/>
      <c r="P60" s="148"/>
      <c r="Q60" s="148"/>
      <c r="R60" s="148"/>
      <c r="S60" s="148"/>
      <c r="T60" s="200"/>
      <c r="U60" s="180"/>
      <c r="V60" s="187"/>
      <c r="W60" s="63" t="s">
        <v>100</v>
      </c>
      <c r="X60" s="66">
        <v>0.3</v>
      </c>
      <c r="Y60" s="65">
        <v>0</v>
      </c>
      <c r="Z60" s="66">
        <v>0.20799999999999999</v>
      </c>
      <c r="AA60" s="66">
        <v>0.25</v>
      </c>
      <c r="AB60" s="66">
        <v>0.54200000000000004</v>
      </c>
      <c r="AC60" s="70">
        <f>SUM(Y60:AB60)</f>
        <v>1</v>
      </c>
      <c r="AD60" s="62" t="s">
        <v>42</v>
      </c>
      <c r="AE60" s="78" t="s">
        <v>172</v>
      </c>
      <c r="AF60" s="62" t="s">
        <v>173</v>
      </c>
      <c r="AG60" s="207"/>
      <c r="AH60" s="179"/>
      <c r="AI60" s="43"/>
      <c r="AJ60" s="63"/>
      <c r="AK60" s="40"/>
      <c r="AL60" s="101"/>
      <c r="AM60" s="102"/>
      <c r="AN60" s="101"/>
      <c r="AO60" s="101"/>
      <c r="AP60" s="103"/>
      <c r="AQ60" s="40"/>
      <c r="AR60" s="40"/>
      <c r="AS60" s="40"/>
      <c r="AT60" s="40"/>
      <c r="AU60" s="40"/>
      <c r="AV60" s="235"/>
      <c r="AW60" s="238"/>
      <c r="AX60" s="78"/>
    </row>
    <row r="61" spans="2:50" ht="46.5" customHeight="1" x14ac:dyDescent="0.25">
      <c r="B61" s="232"/>
      <c r="C61" s="165"/>
      <c r="D61" s="165"/>
      <c r="E61" s="148"/>
      <c r="F61" s="148"/>
      <c r="G61" s="165"/>
      <c r="H61" s="148"/>
      <c r="I61" s="148"/>
      <c r="J61" s="165"/>
      <c r="K61" s="148"/>
      <c r="L61" s="165"/>
      <c r="M61" s="148"/>
      <c r="N61" s="165"/>
      <c r="O61" s="148"/>
      <c r="P61" s="148"/>
      <c r="Q61" s="148"/>
      <c r="R61" s="148"/>
      <c r="S61" s="148"/>
      <c r="T61" s="200"/>
      <c r="U61" s="180"/>
      <c r="V61" s="187"/>
      <c r="W61" s="63" t="s">
        <v>102</v>
      </c>
      <c r="X61" s="66">
        <v>0.2</v>
      </c>
      <c r="Y61" s="65">
        <v>0</v>
      </c>
      <c r="Z61" s="66">
        <v>0</v>
      </c>
      <c r="AA61" s="66">
        <v>0</v>
      </c>
      <c r="AB61" s="66">
        <v>1</v>
      </c>
      <c r="AC61" s="70">
        <f>SUM(Y61:AB61)</f>
        <v>1</v>
      </c>
      <c r="AD61" s="62" t="s">
        <v>42</v>
      </c>
      <c r="AE61" s="78" t="s">
        <v>281</v>
      </c>
      <c r="AF61" s="62" t="s">
        <v>147</v>
      </c>
      <c r="AG61" s="207"/>
      <c r="AH61" s="179"/>
      <c r="AI61" s="43" t="s">
        <v>258</v>
      </c>
      <c r="AJ61" s="43" t="s">
        <v>259</v>
      </c>
      <c r="AK61" s="40"/>
      <c r="AL61" s="101">
        <v>10000000</v>
      </c>
      <c r="AM61" s="102">
        <v>10000000</v>
      </c>
      <c r="AN61" s="101">
        <v>10000000</v>
      </c>
      <c r="AO61" s="101">
        <v>10000000</v>
      </c>
      <c r="AP61" s="65">
        <f t="shared" ref="AP61:AP62" si="4">+AO61/AL61</f>
        <v>1</v>
      </c>
      <c r="AQ61" s="40"/>
      <c r="AR61" s="40">
        <v>10000000</v>
      </c>
      <c r="AS61" s="40">
        <v>0</v>
      </c>
      <c r="AT61" s="40">
        <v>0</v>
      </c>
      <c r="AU61" s="40">
        <v>2500000</v>
      </c>
      <c r="AV61" s="235"/>
      <c r="AW61" s="238"/>
      <c r="AX61" s="78"/>
    </row>
    <row r="62" spans="2:50" ht="52.5" customHeight="1" x14ac:dyDescent="0.25">
      <c r="B62" s="232"/>
      <c r="C62" s="165"/>
      <c r="D62" s="165"/>
      <c r="E62" s="148"/>
      <c r="F62" s="148"/>
      <c r="G62" s="165"/>
      <c r="H62" s="148"/>
      <c r="I62" s="148"/>
      <c r="J62" s="165"/>
      <c r="K62" s="148"/>
      <c r="L62" s="165"/>
      <c r="M62" s="148"/>
      <c r="N62" s="165"/>
      <c r="O62" s="148"/>
      <c r="P62" s="148"/>
      <c r="Q62" s="148"/>
      <c r="R62" s="148"/>
      <c r="S62" s="148"/>
      <c r="T62" s="200"/>
      <c r="U62" s="180"/>
      <c r="V62" s="187"/>
      <c r="W62" s="63" t="s">
        <v>103</v>
      </c>
      <c r="X62" s="66">
        <v>0.15</v>
      </c>
      <c r="Y62" s="65">
        <v>0</v>
      </c>
      <c r="Z62" s="66">
        <v>0</v>
      </c>
      <c r="AA62" s="66">
        <v>0</v>
      </c>
      <c r="AB62" s="66">
        <v>1</v>
      </c>
      <c r="AC62" s="70">
        <f>SUM(Y62:AB62)</f>
        <v>1</v>
      </c>
      <c r="AD62" s="62" t="s">
        <v>42</v>
      </c>
      <c r="AE62" s="78" t="s">
        <v>282</v>
      </c>
      <c r="AF62" s="62" t="s">
        <v>147</v>
      </c>
      <c r="AG62" s="207"/>
      <c r="AH62" s="179"/>
      <c r="AI62" s="43" t="s">
        <v>258</v>
      </c>
      <c r="AJ62" s="43" t="s">
        <v>259</v>
      </c>
      <c r="AK62" s="40"/>
      <c r="AL62" s="101">
        <v>8000000</v>
      </c>
      <c r="AM62" s="102">
        <v>8000000</v>
      </c>
      <c r="AN62" s="101">
        <v>8000000</v>
      </c>
      <c r="AO62" s="101">
        <v>8000000</v>
      </c>
      <c r="AP62" s="65">
        <f t="shared" si="4"/>
        <v>1</v>
      </c>
      <c r="AQ62" s="40"/>
      <c r="AR62" s="40">
        <v>8000000</v>
      </c>
      <c r="AS62" s="40">
        <v>0</v>
      </c>
      <c r="AT62" s="40">
        <v>0</v>
      </c>
      <c r="AU62" s="40">
        <v>2500000</v>
      </c>
      <c r="AV62" s="235"/>
      <c r="AW62" s="238"/>
      <c r="AX62" s="78"/>
    </row>
    <row r="63" spans="2:50" ht="66" customHeight="1" x14ac:dyDescent="0.25">
      <c r="B63" s="232"/>
      <c r="C63" s="63" t="s">
        <v>26</v>
      </c>
      <c r="D63" s="63" t="s">
        <v>108</v>
      </c>
      <c r="E63" s="62" t="s">
        <v>239</v>
      </c>
      <c r="F63" s="62">
        <v>33</v>
      </c>
      <c r="G63" s="63" t="s">
        <v>188</v>
      </c>
      <c r="H63" s="64">
        <v>0.12</v>
      </c>
      <c r="I63" s="64">
        <v>0.14000000000000001</v>
      </c>
      <c r="J63" s="63" t="s">
        <v>196</v>
      </c>
      <c r="K63" s="62">
        <v>3301053</v>
      </c>
      <c r="L63" s="63" t="s">
        <v>206</v>
      </c>
      <c r="M63" s="62">
        <v>330105300</v>
      </c>
      <c r="N63" s="63" t="s">
        <v>27</v>
      </c>
      <c r="O63" s="62" t="s">
        <v>37</v>
      </c>
      <c r="P63" s="62">
        <v>4</v>
      </c>
      <c r="Q63" s="62">
        <v>3</v>
      </c>
      <c r="R63" s="62" t="s">
        <v>39</v>
      </c>
      <c r="S63" s="62">
        <v>1</v>
      </c>
      <c r="T63" s="62">
        <f>S63*V63</f>
        <v>1</v>
      </c>
      <c r="U63" s="66">
        <f>SUMPRODUCT(X63*AB63)</f>
        <v>0</v>
      </c>
      <c r="V63" s="65">
        <f>SUMPRODUCT(X63*AC63)</f>
        <v>1</v>
      </c>
      <c r="W63" s="75" t="s">
        <v>115</v>
      </c>
      <c r="X63" s="66">
        <v>1</v>
      </c>
      <c r="Y63" s="65">
        <v>0</v>
      </c>
      <c r="Z63" s="66">
        <v>1</v>
      </c>
      <c r="AA63" s="66">
        <v>0</v>
      </c>
      <c r="AB63" s="66">
        <v>0</v>
      </c>
      <c r="AC63" s="70">
        <f>SUM(Y63:AB63)</f>
        <v>1</v>
      </c>
      <c r="AD63" s="62" t="s">
        <v>116</v>
      </c>
      <c r="AE63" s="78" t="s">
        <v>283</v>
      </c>
      <c r="AF63" s="62" t="s">
        <v>168</v>
      </c>
      <c r="AG63" s="207" t="s">
        <v>92</v>
      </c>
      <c r="AH63" s="179" t="s">
        <v>241</v>
      </c>
      <c r="AI63" s="43" t="s">
        <v>260</v>
      </c>
      <c r="AJ63" s="43" t="s">
        <v>134</v>
      </c>
      <c r="AK63" s="40">
        <v>135000000</v>
      </c>
      <c r="AL63" s="40">
        <v>145000000</v>
      </c>
      <c r="AM63" s="58">
        <v>145000000</v>
      </c>
      <c r="AN63" s="40">
        <v>145000000</v>
      </c>
      <c r="AO63" s="58">
        <v>145000000</v>
      </c>
      <c r="AP63" s="65">
        <f>+AO63/AL63</f>
        <v>1</v>
      </c>
      <c r="AQ63" s="40">
        <v>135000000</v>
      </c>
      <c r="AR63" s="40">
        <v>145000000</v>
      </c>
      <c r="AS63" s="40">
        <v>0</v>
      </c>
      <c r="AT63" s="40">
        <v>0</v>
      </c>
      <c r="AU63" s="40">
        <f>145000000-3128628</f>
        <v>141871372</v>
      </c>
      <c r="AV63" s="235"/>
      <c r="AW63" s="238"/>
      <c r="AX63" s="78"/>
    </row>
    <row r="64" spans="2:50" ht="44.4" customHeight="1" x14ac:dyDescent="0.25">
      <c r="B64" s="232"/>
      <c r="C64" s="165" t="s">
        <v>26</v>
      </c>
      <c r="D64" s="165" t="s">
        <v>108</v>
      </c>
      <c r="E64" s="148" t="s">
        <v>239</v>
      </c>
      <c r="F64" s="148">
        <v>33</v>
      </c>
      <c r="G64" s="165" t="s">
        <v>188</v>
      </c>
      <c r="H64" s="166">
        <v>0.12</v>
      </c>
      <c r="I64" s="166">
        <v>0.14000000000000001</v>
      </c>
      <c r="J64" s="165" t="s">
        <v>196</v>
      </c>
      <c r="K64" s="148">
        <v>3301053</v>
      </c>
      <c r="L64" s="165" t="s">
        <v>206</v>
      </c>
      <c r="M64" s="148">
        <v>330105300</v>
      </c>
      <c r="N64" s="165" t="s">
        <v>28</v>
      </c>
      <c r="O64" s="148" t="s">
        <v>37</v>
      </c>
      <c r="P64" s="148">
        <v>4</v>
      </c>
      <c r="Q64" s="148">
        <v>4</v>
      </c>
      <c r="R64" s="148" t="s">
        <v>39</v>
      </c>
      <c r="S64" s="148">
        <v>1</v>
      </c>
      <c r="T64" s="210">
        <f>S64*V64</f>
        <v>1</v>
      </c>
      <c r="U64" s="180">
        <f>SUMPRODUCT(X64*AB64)</f>
        <v>1</v>
      </c>
      <c r="V64" s="180">
        <f>SUMPRODUCT(X64*AC64)</f>
        <v>1</v>
      </c>
      <c r="W64" s="211" t="s">
        <v>114</v>
      </c>
      <c r="X64" s="180">
        <v>1</v>
      </c>
      <c r="Y64" s="179">
        <v>0</v>
      </c>
      <c r="Z64" s="180">
        <v>0</v>
      </c>
      <c r="AA64" s="180">
        <v>0</v>
      </c>
      <c r="AB64" s="180">
        <v>1</v>
      </c>
      <c r="AC64" s="187">
        <f>SUM(Y64:AB64)</f>
        <v>1</v>
      </c>
      <c r="AD64" s="148" t="s">
        <v>74</v>
      </c>
      <c r="AE64" s="138" t="s">
        <v>263</v>
      </c>
      <c r="AF64" s="148" t="s">
        <v>147</v>
      </c>
      <c r="AG64" s="207"/>
      <c r="AH64" s="179"/>
      <c r="AI64" s="43" t="s">
        <v>156</v>
      </c>
      <c r="AJ64" s="43" t="s">
        <v>138</v>
      </c>
      <c r="AK64" s="96">
        <v>274074000</v>
      </c>
      <c r="AL64" s="96">
        <v>301900784</v>
      </c>
      <c r="AM64" s="97">
        <v>301900784</v>
      </c>
      <c r="AN64" s="96">
        <v>301900784</v>
      </c>
      <c r="AO64" s="97">
        <v>301900784</v>
      </c>
      <c r="AP64" s="98">
        <f>+AO64/AL64</f>
        <v>1</v>
      </c>
      <c r="AQ64" s="96">
        <v>274074000</v>
      </c>
      <c r="AR64" s="96">
        <v>274074000</v>
      </c>
      <c r="AS64" s="96">
        <v>0</v>
      </c>
      <c r="AT64" s="96">
        <v>0</v>
      </c>
      <c r="AU64" s="96">
        <v>274074000</v>
      </c>
      <c r="AV64" s="235"/>
      <c r="AW64" s="238"/>
      <c r="AX64" s="138"/>
    </row>
    <row r="65" spans="2:50" ht="51.6" customHeight="1" x14ac:dyDescent="0.25">
      <c r="B65" s="232"/>
      <c r="C65" s="165"/>
      <c r="D65" s="165"/>
      <c r="E65" s="148"/>
      <c r="F65" s="148"/>
      <c r="G65" s="165"/>
      <c r="H65" s="148"/>
      <c r="I65" s="148"/>
      <c r="J65" s="165"/>
      <c r="K65" s="148"/>
      <c r="L65" s="165"/>
      <c r="M65" s="148"/>
      <c r="N65" s="165"/>
      <c r="O65" s="148"/>
      <c r="P65" s="148"/>
      <c r="Q65" s="148"/>
      <c r="R65" s="148"/>
      <c r="S65" s="148"/>
      <c r="T65" s="210"/>
      <c r="U65" s="180"/>
      <c r="V65" s="180"/>
      <c r="W65" s="211"/>
      <c r="X65" s="180"/>
      <c r="Y65" s="179"/>
      <c r="Z65" s="180"/>
      <c r="AA65" s="180"/>
      <c r="AB65" s="180"/>
      <c r="AC65" s="187"/>
      <c r="AD65" s="148"/>
      <c r="AE65" s="138"/>
      <c r="AF65" s="148"/>
      <c r="AG65" s="207"/>
      <c r="AH65" s="179"/>
      <c r="AI65" s="43" t="s">
        <v>161</v>
      </c>
      <c r="AJ65" s="43" t="s">
        <v>163</v>
      </c>
      <c r="AK65" s="96"/>
      <c r="AL65" s="96">
        <v>14000000</v>
      </c>
      <c r="AM65" s="97">
        <v>14000000</v>
      </c>
      <c r="AN65" s="96">
        <v>14000000</v>
      </c>
      <c r="AO65" s="97">
        <v>14000000</v>
      </c>
      <c r="AP65" s="98">
        <f t="shared" ref="AP65:AP66" si="5">+AO65/AL65</f>
        <v>1</v>
      </c>
      <c r="AQ65" s="96"/>
      <c r="AR65" s="223">
        <v>42403680.159999996</v>
      </c>
      <c r="AS65" s="223">
        <v>0</v>
      </c>
      <c r="AT65" s="223">
        <v>0</v>
      </c>
      <c r="AU65" s="223">
        <v>42403680</v>
      </c>
      <c r="AV65" s="235"/>
      <c r="AW65" s="238"/>
      <c r="AX65" s="138"/>
    </row>
    <row r="66" spans="2:50" ht="72.75" customHeight="1" x14ac:dyDescent="0.25">
      <c r="B66" s="232"/>
      <c r="C66" s="165"/>
      <c r="D66" s="165"/>
      <c r="E66" s="148"/>
      <c r="F66" s="148"/>
      <c r="G66" s="165"/>
      <c r="H66" s="148"/>
      <c r="I66" s="148"/>
      <c r="J66" s="165"/>
      <c r="K66" s="148"/>
      <c r="L66" s="165"/>
      <c r="M66" s="148"/>
      <c r="N66" s="165"/>
      <c r="O66" s="148"/>
      <c r="P66" s="148"/>
      <c r="Q66" s="148"/>
      <c r="R66" s="148"/>
      <c r="S66" s="148"/>
      <c r="T66" s="210"/>
      <c r="U66" s="180"/>
      <c r="V66" s="180"/>
      <c r="W66" s="211"/>
      <c r="X66" s="180"/>
      <c r="Y66" s="179"/>
      <c r="Z66" s="180"/>
      <c r="AA66" s="180"/>
      <c r="AB66" s="180"/>
      <c r="AC66" s="187"/>
      <c r="AD66" s="148"/>
      <c r="AE66" s="138"/>
      <c r="AF66" s="148"/>
      <c r="AG66" s="207"/>
      <c r="AH66" s="179"/>
      <c r="AI66" s="43" t="s">
        <v>162</v>
      </c>
      <c r="AJ66" s="43" t="s">
        <v>164</v>
      </c>
      <c r="AK66" s="96"/>
      <c r="AL66" s="96">
        <v>576896.16</v>
      </c>
      <c r="AM66" s="97">
        <v>576896.16</v>
      </c>
      <c r="AN66" s="96">
        <v>576896.16</v>
      </c>
      <c r="AO66" s="97">
        <v>576896.16</v>
      </c>
      <c r="AP66" s="98">
        <f t="shared" si="5"/>
        <v>1</v>
      </c>
      <c r="AQ66" s="96"/>
      <c r="AR66" s="224"/>
      <c r="AS66" s="224">
        <v>0</v>
      </c>
      <c r="AT66" s="224">
        <v>0</v>
      </c>
      <c r="AU66" s="224">
        <v>0</v>
      </c>
      <c r="AV66" s="235"/>
      <c r="AW66" s="238"/>
      <c r="AX66" s="138"/>
    </row>
    <row r="67" spans="2:50" ht="91.5" customHeight="1" x14ac:dyDescent="0.25">
      <c r="B67" s="232"/>
      <c r="C67" s="167" t="s">
        <v>26</v>
      </c>
      <c r="D67" s="167" t="s">
        <v>108</v>
      </c>
      <c r="E67" s="167" t="s">
        <v>239</v>
      </c>
      <c r="F67" s="167">
        <v>33</v>
      </c>
      <c r="G67" s="167" t="s">
        <v>188</v>
      </c>
      <c r="H67" s="128">
        <v>0.12</v>
      </c>
      <c r="I67" s="128">
        <v>0.14000000000000001</v>
      </c>
      <c r="J67" s="167" t="s">
        <v>196</v>
      </c>
      <c r="K67" s="167">
        <v>3301053</v>
      </c>
      <c r="L67" s="167" t="s">
        <v>206</v>
      </c>
      <c r="M67" s="167">
        <v>330105300</v>
      </c>
      <c r="N67" s="216" t="s">
        <v>29</v>
      </c>
      <c r="O67" s="167" t="s">
        <v>37</v>
      </c>
      <c r="P67" s="167">
        <v>2</v>
      </c>
      <c r="Q67" s="167">
        <v>4</v>
      </c>
      <c r="R67" s="167" t="s">
        <v>39</v>
      </c>
      <c r="S67" s="167">
        <v>1</v>
      </c>
      <c r="T67" s="167">
        <f>S67*V67</f>
        <v>1</v>
      </c>
      <c r="U67" s="128">
        <f>SUMPRODUCT(X67*AB67)</f>
        <v>1</v>
      </c>
      <c r="V67" s="128">
        <f>SUMPRODUCT(X67*AC67)</f>
        <v>1</v>
      </c>
      <c r="W67" s="167" t="s">
        <v>113</v>
      </c>
      <c r="X67" s="128">
        <v>1</v>
      </c>
      <c r="Y67" s="128">
        <v>0</v>
      </c>
      <c r="Z67" s="128">
        <v>0</v>
      </c>
      <c r="AA67" s="128">
        <v>0</v>
      </c>
      <c r="AB67" s="128">
        <v>1</v>
      </c>
      <c r="AC67" s="128">
        <f>SUM(Y67:AB67)</f>
        <v>1</v>
      </c>
      <c r="AD67" s="167" t="s">
        <v>43</v>
      </c>
      <c r="AE67" s="167" t="s">
        <v>262</v>
      </c>
      <c r="AF67" s="167" t="s">
        <v>147</v>
      </c>
      <c r="AG67" s="207"/>
      <c r="AH67" s="179"/>
      <c r="AI67" s="43" t="s">
        <v>260</v>
      </c>
      <c r="AJ67" s="43" t="s">
        <v>134</v>
      </c>
      <c r="AK67" s="40">
        <v>28566791</v>
      </c>
      <c r="AL67" s="40">
        <f>18566791+14925472</f>
        <v>33492263</v>
      </c>
      <c r="AM67" s="58">
        <v>33492263</v>
      </c>
      <c r="AN67" s="40">
        <v>33492263</v>
      </c>
      <c r="AO67" s="58">
        <v>33492263</v>
      </c>
      <c r="AP67" s="65">
        <f>+AO67/AL67</f>
        <v>1</v>
      </c>
      <c r="AQ67" s="40">
        <v>28566791</v>
      </c>
      <c r="AR67" s="40">
        <v>33492263</v>
      </c>
      <c r="AS67" s="40">
        <v>0</v>
      </c>
      <c r="AT67" s="40">
        <v>0</v>
      </c>
      <c r="AU67" s="40">
        <v>0</v>
      </c>
      <c r="AV67" s="235"/>
      <c r="AW67" s="238"/>
      <c r="AX67" s="78"/>
    </row>
    <row r="68" spans="2:50" ht="91.5" customHeight="1" x14ac:dyDescent="0.25">
      <c r="B68" s="232"/>
      <c r="C68" s="168"/>
      <c r="D68" s="168"/>
      <c r="E68" s="168"/>
      <c r="F68" s="168"/>
      <c r="G68" s="168"/>
      <c r="H68" s="130"/>
      <c r="I68" s="130"/>
      <c r="J68" s="168"/>
      <c r="K68" s="168"/>
      <c r="L68" s="168"/>
      <c r="M68" s="168"/>
      <c r="N68" s="217"/>
      <c r="O68" s="168"/>
      <c r="P68" s="168"/>
      <c r="Q68" s="168"/>
      <c r="R68" s="168"/>
      <c r="S68" s="168"/>
      <c r="T68" s="168"/>
      <c r="U68" s="130"/>
      <c r="V68" s="130"/>
      <c r="W68" s="168"/>
      <c r="X68" s="130"/>
      <c r="Y68" s="130"/>
      <c r="Z68" s="130"/>
      <c r="AA68" s="130"/>
      <c r="AB68" s="130"/>
      <c r="AC68" s="130"/>
      <c r="AD68" s="168"/>
      <c r="AE68" s="168"/>
      <c r="AF68" s="168"/>
      <c r="AG68" s="207"/>
      <c r="AH68" s="179"/>
      <c r="AI68" s="80" t="s">
        <v>158</v>
      </c>
      <c r="AJ68" s="95" t="s">
        <v>155</v>
      </c>
      <c r="AK68" s="40"/>
      <c r="AL68" s="40">
        <v>70000000</v>
      </c>
      <c r="AM68" s="40">
        <v>70000000</v>
      </c>
      <c r="AN68" s="40">
        <v>70000000</v>
      </c>
      <c r="AO68" s="40">
        <v>70000000</v>
      </c>
      <c r="AP68" s="79">
        <f>+AO68/AL68</f>
        <v>1</v>
      </c>
      <c r="AQ68" s="40"/>
      <c r="AR68" s="40">
        <v>70000000</v>
      </c>
      <c r="AS68" s="40">
        <v>0</v>
      </c>
      <c r="AT68" s="40">
        <v>0</v>
      </c>
      <c r="AU68" s="40">
        <v>70000000</v>
      </c>
      <c r="AV68" s="235"/>
      <c r="AW68" s="238"/>
      <c r="AX68" s="81"/>
    </row>
    <row r="69" spans="2:50" ht="48" customHeight="1" x14ac:dyDescent="0.25">
      <c r="B69" s="232"/>
      <c r="C69" s="165" t="s">
        <v>26</v>
      </c>
      <c r="D69" s="165" t="s">
        <v>108</v>
      </c>
      <c r="E69" s="148" t="s">
        <v>239</v>
      </c>
      <c r="F69" s="148">
        <v>33</v>
      </c>
      <c r="G69" s="165" t="s">
        <v>188</v>
      </c>
      <c r="H69" s="166">
        <v>0.12</v>
      </c>
      <c r="I69" s="148" t="s">
        <v>228</v>
      </c>
      <c r="J69" s="165" t="s">
        <v>197</v>
      </c>
      <c r="K69" s="148">
        <v>3301054</v>
      </c>
      <c r="L69" s="165" t="s">
        <v>207</v>
      </c>
      <c r="M69" s="148">
        <v>330105400</v>
      </c>
      <c r="N69" s="165" t="s">
        <v>30</v>
      </c>
      <c r="O69" s="148" t="s">
        <v>37</v>
      </c>
      <c r="P69" s="148">
        <v>0</v>
      </c>
      <c r="Q69" s="148">
        <v>4</v>
      </c>
      <c r="R69" s="148" t="s">
        <v>39</v>
      </c>
      <c r="S69" s="148">
        <v>1</v>
      </c>
      <c r="T69" s="148">
        <f>S69*V69</f>
        <v>0.8</v>
      </c>
      <c r="U69" s="179">
        <f>SUMPRODUCT(X69:X70*AB69:AB70)</f>
        <v>0</v>
      </c>
      <c r="V69" s="180">
        <f>SUMPRODUCT(X69*AC69)+(AC70*X70)</f>
        <v>0.8</v>
      </c>
      <c r="W69" s="75" t="s">
        <v>75</v>
      </c>
      <c r="X69" s="65">
        <v>0.2</v>
      </c>
      <c r="Y69" s="65">
        <v>0</v>
      </c>
      <c r="Z69" s="62">
        <v>0</v>
      </c>
      <c r="AA69" s="62">
        <v>0</v>
      </c>
      <c r="AB69" s="62">
        <v>0</v>
      </c>
      <c r="AC69" s="70">
        <f>SUM(Y69:AB69)</f>
        <v>0</v>
      </c>
      <c r="AD69" s="62" t="s">
        <v>42</v>
      </c>
      <c r="AE69" s="78" t="s">
        <v>269</v>
      </c>
      <c r="AF69" s="62"/>
      <c r="AG69" s="207"/>
      <c r="AH69" s="179"/>
      <c r="AI69" s="63"/>
      <c r="AJ69" s="63"/>
      <c r="AK69" s="40"/>
      <c r="AL69" s="40"/>
      <c r="AM69" s="58"/>
      <c r="AN69" s="40"/>
      <c r="AO69" s="58"/>
      <c r="AP69" s="65"/>
      <c r="AQ69" s="40"/>
      <c r="AR69" s="40"/>
      <c r="AS69" s="40"/>
      <c r="AT69" s="40"/>
      <c r="AU69" s="40"/>
      <c r="AV69" s="235"/>
      <c r="AW69" s="238"/>
      <c r="AX69" s="78"/>
    </row>
    <row r="70" spans="2:50" ht="71.25" customHeight="1" x14ac:dyDescent="0.25">
      <c r="B70" s="232"/>
      <c r="C70" s="165"/>
      <c r="D70" s="165"/>
      <c r="E70" s="148"/>
      <c r="F70" s="148"/>
      <c r="G70" s="165"/>
      <c r="H70" s="148"/>
      <c r="I70" s="148"/>
      <c r="J70" s="165"/>
      <c r="K70" s="148"/>
      <c r="L70" s="165"/>
      <c r="M70" s="148"/>
      <c r="N70" s="165"/>
      <c r="O70" s="148"/>
      <c r="P70" s="148"/>
      <c r="Q70" s="148"/>
      <c r="R70" s="148"/>
      <c r="S70" s="148"/>
      <c r="T70" s="148"/>
      <c r="U70" s="179"/>
      <c r="V70" s="179"/>
      <c r="W70" s="75" t="s">
        <v>130</v>
      </c>
      <c r="X70" s="65">
        <v>0.8</v>
      </c>
      <c r="Y70" s="65">
        <v>0</v>
      </c>
      <c r="Z70" s="65">
        <v>0</v>
      </c>
      <c r="AA70" s="65">
        <v>1</v>
      </c>
      <c r="AB70" s="65">
        <v>0</v>
      </c>
      <c r="AC70" s="70">
        <f>SUM(Y70:AB70)</f>
        <v>1</v>
      </c>
      <c r="AD70" s="62" t="s">
        <v>74</v>
      </c>
      <c r="AE70" s="78" t="s">
        <v>284</v>
      </c>
      <c r="AF70" s="62" t="s">
        <v>298</v>
      </c>
      <c r="AG70" s="207"/>
      <c r="AH70" s="179"/>
      <c r="AI70" s="80" t="s">
        <v>158</v>
      </c>
      <c r="AJ70" s="95" t="s">
        <v>155</v>
      </c>
      <c r="AK70" s="40"/>
      <c r="AL70" s="40">
        <v>10000000</v>
      </c>
      <c r="AM70" s="40">
        <v>10000000</v>
      </c>
      <c r="AN70" s="40">
        <v>10000000</v>
      </c>
      <c r="AO70" s="40">
        <v>10000000</v>
      </c>
      <c r="AP70" s="65"/>
      <c r="AQ70" s="40"/>
      <c r="AR70" s="40">
        <v>10000000</v>
      </c>
      <c r="AS70" s="40"/>
      <c r="AT70" s="40"/>
      <c r="AU70" s="40">
        <v>10000000</v>
      </c>
      <c r="AV70" s="235"/>
      <c r="AW70" s="238"/>
      <c r="AX70" s="78"/>
    </row>
    <row r="71" spans="2:50" ht="42.75" customHeight="1" x14ac:dyDescent="0.25">
      <c r="B71" s="232"/>
      <c r="C71" s="165" t="s">
        <v>26</v>
      </c>
      <c r="D71" s="165" t="s">
        <v>108</v>
      </c>
      <c r="E71" s="148" t="s">
        <v>239</v>
      </c>
      <c r="F71" s="148">
        <v>33</v>
      </c>
      <c r="G71" s="165" t="s">
        <v>188</v>
      </c>
      <c r="H71" s="166">
        <v>0.12</v>
      </c>
      <c r="I71" s="166">
        <v>0.14000000000000001</v>
      </c>
      <c r="J71" s="165" t="s">
        <v>196</v>
      </c>
      <c r="K71" s="148">
        <v>3301053</v>
      </c>
      <c r="L71" s="165" t="s">
        <v>206</v>
      </c>
      <c r="M71" s="148">
        <v>330105300</v>
      </c>
      <c r="N71" s="165" t="s">
        <v>31</v>
      </c>
      <c r="O71" s="148" t="s">
        <v>37</v>
      </c>
      <c r="P71" s="148">
        <v>1</v>
      </c>
      <c r="Q71" s="148">
        <v>1</v>
      </c>
      <c r="R71" s="148" t="s">
        <v>38</v>
      </c>
      <c r="S71" s="148">
        <v>1</v>
      </c>
      <c r="T71" s="200">
        <f>S71*V71</f>
        <v>1</v>
      </c>
      <c r="U71" s="180">
        <f>SUMPRODUCT(X71*AB71)+(X79*AB79)+(X89*AB89)</f>
        <v>0.74858000000000002</v>
      </c>
      <c r="V71" s="212">
        <f>+SUMPRODUCT(X71*AC71)+(X79*AC79)+(X89*AC89)</f>
        <v>1</v>
      </c>
      <c r="W71" s="116" t="s">
        <v>76</v>
      </c>
      <c r="X71" s="117">
        <v>0.3</v>
      </c>
      <c r="Y71" s="117">
        <f>+SUMPRODUCT(X72:X78*Y72:Y78)</f>
        <v>0</v>
      </c>
      <c r="Z71" s="117">
        <f>+SUMPRODUCT(X72:X78*Z72:Z78)</f>
        <v>0.10850000000000001</v>
      </c>
      <c r="AA71" s="117">
        <f>+SUMPRODUCT(X72:X78*AA72:AA78)</f>
        <v>0.31290000000000001</v>
      </c>
      <c r="AB71" s="117">
        <f>+SUMPRODUCT(X72:X78*AB72:AB78)</f>
        <v>0.5786</v>
      </c>
      <c r="AC71" s="118">
        <f>SUM(Y71:AB71)</f>
        <v>1</v>
      </c>
      <c r="AD71" s="112"/>
      <c r="AE71" s="119"/>
      <c r="AF71" s="85"/>
      <c r="AG71" s="207"/>
      <c r="AH71" s="179"/>
      <c r="AI71" s="165" t="s">
        <v>157</v>
      </c>
      <c r="AJ71" s="165" t="s">
        <v>136</v>
      </c>
      <c r="AK71" s="125">
        <v>158865000</v>
      </c>
      <c r="AL71" s="125">
        <v>158865000</v>
      </c>
      <c r="AM71" s="125">
        <v>158865000</v>
      </c>
      <c r="AN71" s="125">
        <v>158865000</v>
      </c>
      <c r="AO71" s="125">
        <v>158865000</v>
      </c>
      <c r="AP71" s="128">
        <f>+AO71/AL71</f>
        <v>1</v>
      </c>
      <c r="AQ71" s="125">
        <v>158865000</v>
      </c>
      <c r="AR71" s="125">
        <v>158865000</v>
      </c>
      <c r="AS71" s="125"/>
      <c r="AT71" s="125">
        <v>0</v>
      </c>
      <c r="AU71" s="125">
        <v>158865000</v>
      </c>
      <c r="AV71" s="235"/>
      <c r="AW71" s="238"/>
      <c r="AX71" s="119"/>
    </row>
    <row r="72" spans="2:50" ht="66.599999999999994" customHeight="1" x14ac:dyDescent="0.25">
      <c r="B72" s="232"/>
      <c r="C72" s="165"/>
      <c r="D72" s="165"/>
      <c r="E72" s="148"/>
      <c r="F72" s="148"/>
      <c r="G72" s="165"/>
      <c r="H72" s="148"/>
      <c r="I72" s="148"/>
      <c r="J72" s="165"/>
      <c r="K72" s="148"/>
      <c r="L72" s="165"/>
      <c r="M72" s="148"/>
      <c r="N72" s="165"/>
      <c r="O72" s="148"/>
      <c r="P72" s="148"/>
      <c r="Q72" s="148"/>
      <c r="R72" s="148"/>
      <c r="S72" s="148"/>
      <c r="T72" s="200"/>
      <c r="U72" s="180"/>
      <c r="V72" s="212"/>
      <c r="W72" s="63" t="s">
        <v>77</v>
      </c>
      <c r="X72" s="66">
        <v>0.1</v>
      </c>
      <c r="Y72" s="65">
        <v>0</v>
      </c>
      <c r="Z72" s="66">
        <v>0</v>
      </c>
      <c r="AA72" s="66">
        <v>0.25</v>
      </c>
      <c r="AB72" s="66">
        <v>0.75</v>
      </c>
      <c r="AC72" s="70">
        <f>SUM(Y72:AB72)</f>
        <v>1</v>
      </c>
      <c r="AD72" s="62" t="s">
        <v>42</v>
      </c>
      <c r="AE72" s="78" t="s">
        <v>287</v>
      </c>
      <c r="AF72" s="62" t="s">
        <v>147</v>
      </c>
      <c r="AG72" s="207"/>
      <c r="AH72" s="179"/>
      <c r="AI72" s="165"/>
      <c r="AJ72" s="165"/>
      <c r="AK72" s="126"/>
      <c r="AL72" s="126"/>
      <c r="AM72" s="126"/>
      <c r="AN72" s="126"/>
      <c r="AO72" s="126"/>
      <c r="AP72" s="129"/>
      <c r="AQ72" s="126"/>
      <c r="AR72" s="126"/>
      <c r="AS72" s="126"/>
      <c r="AT72" s="126"/>
      <c r="AU72" s="126"/>
      <c r="AV72" s="235"/>
      <c r="AW72" s="238"/>
      <c r="AX72" s="78"/>
    </row>
    <row r="73" spans="2:50" ht="42.75" customHeight="1" x14ac:dyDescent="0.25">
      <c r="B73" s="232"/>
      <c r="C73" s="165"/>
      <c r="D73" s="165"/>
      <c r="E73" s="148"/>
      <c r="F73" s="148"/>
      <c r="G73" s="165"/>
      <c r="H73" s="148"/>
      <c r="I73" s="148"/>
      <c r="J73" s="165"/>
      <c r="K73" s="148"/>
      <c r="L73" s="165"/>
      <c r="M73" s="148"/>
      <c r="N73" s="165"/>
      <c r="O73" s="148"/>
      <c r="P73" s="148"/>
      <c r="Q73" s="148"/>
      <c r="R73" s="148"/>
      <c r="S73" s="148"/>
      <c r="T73" s="200"/>
      <c r="U73" s="180"/>
      <c r="V73" s="212"/>
      <c r="W73" s="63" t="s">
        <v>78</v>
      </c>
      <c r="X73" s="66">
        <v>0.1</v>
      </c>
      <c r="Y73" s="65">
        <v>0</v>
      </c>
      <c r="Z73" s="66">
        <v>0</v>
      </c>
      <c r="AA73" s="66">
        <v>0.38</v>
      </c>
      <c r="AB73" s="66">
        <v>0.62</v>
      </c>
      <c r="AC73" s="70">
        <f t="shared" ref="AC73:AC78" si="6">SUM(Y73:AB73)</f>
        <v>1</v>
      </c>
      <c r="AD73" s="62" t="s">
        <v>42</v>
      </c>
      <c r="AE73" s="78" t="s">
        <v>288</v>
      </c>
      <c r="AF73" s="62" t="s">
        <v>147</v>
      </c>
      <c r="AG73" s="207"/>
      <c r="AH73" s="179"/>
      <c r="AI73" s="165"/>
      <c r="AJ73" s="165"/>
      <c r="AK73" s="126"/>
      <c r="AL73" s="126"/>
      <c r="AM73" s="126"/>
      <c r="AN73" s="126"/>
      <c r="AO73" s="126"/>
      <c r="AP73" s="129"/>
      <c r="AQ73" s="126"/>
      <c r="AR73" s="126"/>
      <c r="AS73" s="126"/>
      <c r="AT73" s="126"/>
      <c r="AU73" s="126"/>
      <c r="AV73" s="235"/>
      <c r="AW73" s="238"/>
      <c r="AX73" s="78"/>
    </row>
    <row r="74" spans="2:50" ht="42.75" customHeight="1" x14ac:dyDescent="0.25">
      <c r="B74" s="232"/>
      <c r="C74" s="165"/>
      <c r="D74" s="165"/>
      <c r="E74" s="148"/>
      <c r="F74" s="148"/>
      <c r="G74" s="165"/>
      <c r="H74" s="148"/>
      <c r="I74" s="148"/>
      <c r="J74" s="165"/>
      <c r="K74" s="148"/>
      <c r="L74" s="165"/>
      <c r="M74" s="148"/>
      <c r="N74" s="165"/>
      <c r="O74" s="148"/>
      <c r="P74" s="148"/>
      <c r="Q74" s="148"/>
      <c r="R74" s="148"/>
      <c r="S74" s="148"/>
      <c r="T74" s="200"/>
      <c r="U74" s="180"/>
      <c r="V74" s="212"/>
      <c r="W74" s="63" t="s">
        <v>79</v>
      </c>
      <c r="X74" s="66">
        <v>0.15</v>
      </c>
      <c r="Y74" s="65">
        <v>0</v>
      </c>
      <c r="Z74" s="70">
        <v>0.15</v>
      </c>
      <c r="AA74" s="66">
        <v>0.35</v>
      </c>
      <c r="AB74" s="66">
        <v>0.5</v>
      </c>
      <c r="AC74" s="70">
        <f>SUM(Y74:AB74)</f>
        <v>1</v>
      </c>
      <c r="AD74" s="62" t="s">
        <v>42</v>
      </c>
      <c r="AE74" s="78" t="s">
        <v>289</v>
      </c>
      <c r="AF74" s="62" t="s">
        <v>147</v>
      </c>
      <c r="AG74" s="207"/>
      <c r="AH74" s="179"/>
      <c r="AI74" s="165"/>
      <c r="AJ74" s="165"/>
      <c r="AK74" s="126"/>
      <c r="AL74" s="126"/>
      <c r="AM74" s="126"/>
      <c r="AN74" s="126"/>
      <c r="AO74" s="126"/>
      <c r="AP74" s="129"/>
      <c r="AQ74" s="126"/>
      <c r="AR74" s="126"/>
      <c r="AS74" s="126"/>
      <c r="AT74" s="126"/>
      <c r="AU74" s="126"/>
      <c r="AV74" s="235"/>
      <c r="AW74" s="238"/>
      <c r="AX74" s="78"/>
    </row>
    <row r="75" spans="2:50" ht="42.75" customHeight="1" x14ac:dyDescent="0.25">
      <c r="B75" s="232"/>
      <c r="C75" s="165"/>
      <c r="D75" s="165"/>
      <c r="E75" s="148"/>
      <c r="F75" s="148"/>
      <c r="G75" s="165"/>
      <c r="H75" s="148"/>
      <c r="I75" s="148"/>
      <c r="J75" s="165"/>
      <c r="K75" s="148"/>
      <c r="L75" s="165"/>
      <c r="M75" s="148"/>
      <c r="N75" s="165"/>
      <c r="O75" s="148"/>
      <c r="P75" s="148"/>
      <c r="Q75" s="148"/>
      <c r="R75" s="148"/>
      <c r="S75" s="148"/>
      <c r="T75" s="200"/>
      <c r="U75" s="180"/>
      <c r="V75" s="212"/>
      <c r="W75" s="63" t="s">
        <v>80</v>
      </c>
      <c r="X75" s="66">
        <v>0.05</v>
      </c>
      <c r="Y75" s="65">
        <v>0</v>
      </c>
      <c r="Z75" s="66">
        <v>0</v>
      </c>
      <c r="AA75" s="66">
        <v>0</v>
      </c>
      <c r="AB75" s="66">
        <v>1</v>
      </c>
      <c r="AC75" s="70">
        <f t="shared" si="6"/>
        <v>1</v>
      </c>
      <c r="AD75" s="62" t="s">
        <v>42</v>
      </c>
      <c r="AE75" s="78" t="s">
        <v>285</v>
      </c>
      <c r="AF75" s="62" t="s">
        <v>286</v>
      </c>
      <c r="AG75" s="207"/>
      <c r="AH75" s="179"/>
      <c r="AI75" s="165"/>
      <c r="AJ75" s="165"/>
      <c r="AK75" s="127"/>
      <c r="AL75" s="127"/>
      <c r="AM75" s="127"/>
      <c r="AN75" s="127"/>
      <c r="AO75" s="127"/>
      <c r="AP75" s="130"/>
      <c r="AQ75" s="127"/>
      <c r="AR75" s="127"/>
      <c r="AS75" s="127"/>
      <c r="AT75" s="127"/>
      <c r="AU75" s="127"/>
      <c r="AV75" s="235"/>
      <c r="AW75" s="238"/>
      <c r="AX75" s="78"/>
    </row>
    <row r="76" spans="2:50" ht="42.75" customHeight="1" x14ac:dyDescent="0.25">
      <c r="B76" s="232"/>
      <c r="C76" s="165"/>
      <c r="D76" s="165"/>
      <c r="E76" s="148"/>
      <c r="F76" s="148"/>
      <c r="G76" s="165"/>
      <c r="H76" s="148"/>
      <c r="I76" s="148"/>
      <c r="J76" s="165"/>
      <c r="K76" s="148"/>
      <c r="L76" s="165"/>
      <c r="M76" s="148"/>
      <c r="N76" s="165"/>
      <c r="O76" s="148"/>
      <c r="P76" s="148"/>
      <c r="Q76" s="148"/>
      <c r="R76" s="148"/>
      <c r="S76" s="148"/>
      <c r="T76" s="200"/>
      <c r="U76" s="180"/>
      <c r="V76" s="212"/>
      <c r="W76" s="63" t="s">
        <v>121</v>
      </c>
      <c r="X76" s="66">
        <v>0.2</v>
      </c>
      <c r="Y76" s="65">
        <v>0</v>
      </c>
      <c r="Z76" s="66">
        <v>0.1</v>
      </c>
      <c r="AA76" s="66">
        <v>0.4</v>
      </c>
      <c r="AB76" s="66">
        <v>0.5</v>
      </c>
      <c r="AC76" s="70">
        <f t="shared" si="6"/>
        <v>1</v>
      </c>
      <c r="AD76" s="62" t="s">
        <v>42</v>
      </c>
      <c r="AE76" s="78" t="s">
        <v>290</v>
      </c>
      <c r="AF76" s="62" t="s">
        <v>147</v>
      </c>
      <c r="AG76" s="207"/>
      <c r="AH76" s="179"/>
      <c r="AI76" s="63" t="s">
        <v>157</v>
      </c>
      <c r="AJ76" s="63" t="s">
        <v>136</v>
      </c>
      <c r="AK76" s="40">
        <v>13750000</v>
      </c>
      <c r="AL76" s="40">
        <v>0</v>
      </c>
      <c r="AM76" s="58">
        <v>0</v>
      </c>
      <c r="AN76" s="40"/>
      <c r="AO76" s="58">
        <v>0</v>
      </c>
      <c r="AP76" s="104"/>
      <c r="AQ76" s="40">
        <v>13750000</v>
      </c>
      <c r="AR76" s="40">
        <v>0</v>
      </c>
      <c r="AS76" s="40">
        <v>0</v>
      </c>
      <c r="AT76" s="40">
        <v>0</v>
      </c>
      <c r="AU76" s="40"/>
      <c r="AV76" s="235"/>
      <c r="AW76" s="238"/>
      <c r="AX76" s="78"/>
    </row>
    <row r="77" spans="2:50" ht="37.5" customHeight="1" x14ac:dyDescent="0.25">
      <c r="B77" s="232"/>
      <c r="C77" s="165"/>
      <c r="D77" s="165"/>
      <c r="E77" s="148"/>
      <c r="F77" s="148"/>
      <c r="G77" s="165"/>
      <c r="H77" s="148"/>
      <c r="I77" s="148"/>
      <c r="J77" s="165"/>
      <c r="K77" s="148"/>
      <c r="L77" s="165"/>
      <c r="M77" s="148"/>
      <c r="N77" s="165"/>
      <c r="O77" s="148"/>
      <c r="P77" s="148"/>
      <c r="Q77" s="148"/>
      <c r="R77" s="148"/>
      <c r="S77" s="148"/>
      <c r="T77" s="200"/>
      <c r="U77" s="180"/>
      <c r="V77" s="212"/>
      <c r="W77" s="63" t="s">
        <v>81</v>
      </c>
      <c r="X77" s="66">
        <v>0.2</v>
      </c>
      <c r="Y77" s="65">
        <v>0</v>
      </c>
      <c r="Z77" s="66">
        <v>0</v>
      </c>
      <c r="AA77" s="66">
        <v>0.25</v>
      </c>
      <c r="AB77" s="66">
        <v>0.75</v>
      </c>
      <c r="AC77" s="70">
        <f t="shared" si="6"/>
        <v>1</v>
      </c>
      <c r="AD77" s="62" t="s">
        <v>42</v>
      </c>
      <c r="AE77" s="78" t="s">
        <v>291</v>
      </c>
      <c r="AF77" s="62" t="s">
        <v>147</v>
      </c>
      <c r="AG77" s="207"/>
      <c r="AH77" s="179"/>
      <c r="AI77" s="165" t="s">
        <v>157</v>
      </c>
      <c r="AJ77" s="165" t="s">
        <v>136</v>
      </c>
      <c r="AK77" s="125">
        <v>59070000</v>
      </c>
      <c r="AL77" s="125">
        <f>59070000+13750000</f>
        <v>72820000</v>
      </c>
      <c r="AM77" s="125">
        <v>72820000</v>
      </c>
      <c r="AN77" s="125">
        <v>72820000</v>
      </c>
      <c r="AO77" s="125">
        <v>72820000</v>
      </c>
      <c r="AP77" s="128">
        <f>+AO77/AL77</f>
        <v>1</v>
      </c>
      <c r="AQ77" s="125">
        <v>59070000</v>
      </c>
      <c r="AR77" s="125">
        <f>59070000+13750000+4250000</f>
        <v>77070000</v>
      </c>
      <c r="AS77" s="125">
        <v>0</v>
      </c>
      <c r="AT77" s="125">
        <v>0</v>
      </c>
      <c r="AU77" s="125">
        <v>77070000</v>
      </c>
      <c r="AV77" s="235"/>
      <c r="AW77" s="238"/>
      <c r="AX77" s="78"/>
    </row>
    <row r="78" spans="2:50" ht="35.25" customHeight="1" x14ac:dyDescent="0.25">
      <c r="B78" s="232"/>
      <c r="C78" s="165"/>
      <c r="D78" s="165"/>
      <c r="E78" s="148"/>
      <c r="F78" s="148"/>
      <c r="G78" s="165"/>
      <c r="H78" s="148"/>
      <c r="I78" s="148"/>
      <c r="J78" s="165"/>
      <c r="K78" s="148"/>
      <c r="L78" s="165"/>
      <c r="M78" s="148"/>
      <c r="N78" s="165"/>
      <c r="O78" s="148"/>
      <c r="P78" s="148"/>
      <c r="Q78" s="148"/>
      <c r="R78" s="148"/>
      <c r="S78" s="148"/>
      <c r="T78" s="200"/>
      <c r="U78" s="180"/>
      <c r="V78" s="212"/>
      <c r="W78" s="63" t="s">
        <v>82</v>
      </c>
      <c r="X78" s="66">
        <v>0.2</v>
      </c>
      <c r="Y78" s="65">
        <v>0</v>
      </c>
      <c r="Z78" s="66">
        <v>0.33</v>
      </c>
      <c r="AA78" s="66">
        <v>0.33700000000000002</v>
      </c>
      <c r="AB78" s="66">
        <v>0.33300000000000002</v>
      </c>
      <c r="AC78" s="70">
        <f t="shared" si="6"/>
        <v>1</v>
      </c>
      <c r="AD78" s="62" t="s">
        <v>42</v>
      </c>
      <c r="AE78" s="78" t="s">
        <v>292</v>
      </c>
      <c r="AF78" s="62" t="s">
        <v>147</v>
      </c>
      <c r="AG78" s="207"/>
      <c r="AH78" s="179"/>
      <c r="AI78" s="165"/>
      <c r="AJ78" s="165"/>
      <c r="AK78" s="127"/>
      <c r="AL78" s="127"/>
      <c r="AM78" s="127"/>
      <c r="AN78" s="127"/>
      <c r="AO78" s="127"/>
      <c r="AP78" s="130"/>
      <c r="AQ78" s="127"/>
      <c r="AR78" s="127"/>
      <c r="AS78" s="127"/>
      <c r="AT78" s="127"/>
      <c r="AU78" s="127"/>
      <c r="AV78" s="235"/>
      <c r="AW78" s="238"/>
      <c r="AX78" s="78"/>
    </row>
    <row r="79" spans="2:50" ht="52.8" customHeight="1" x14ac:dyDescent="0.25">
      <c r="B79" s="232"/>
      <c r="C79" s="165"/>
      <c r="D79" s="165"/>
      <c r="E79" s="148"/>
      <c r="F79" s="148"/>
      <c r="G79" s="165"/>
      <c r="H79" s="148"/>
      <c r="I79" s="148"/>
      <c r="J79" s="165"/>
      <c r="K79" s="148"/>
      <c r="L79" s="165"/>
      <c r="M79" s="148"/>
      <c r="N79" s="165"/>
      <c r="O79" s="148"/>
      <c r="P79" s="148"/>
      <c r="Q79" s="148"/>
      <c r="R79" s="148"/>
      <c r="S79" s="148"/>
      <c r="T79" s="200"/>
      <c r="U79" s="180"/>
      <c r="V79" s="212"/>
      <c r="W79" s="109" t="s">
        <v>83</v>
      </c>
      <c r="X79" s="110">
        <v>0.5</v>
      </c>
      <c r="Y79" s="110">
        <f>SUMPRODUCT($X$80*Y80+$X$84*Y84+$X$85*Y85+$X$87*Y87+$X$88*Y88)</f>
        <v>0</v>
      </c>
      <c r="Z79" s="115">
        <f>SUMPRODUCT(X80*Z80)+(X84*Z84)+(X85*Z85)+(X88*Z88)</f>
        <v>0.25</v>
      </c>
      <c r="AA79" s="115">
        <f>SUMPRODUCT(X80*AA80)+(X84*AA84)+(X85*AA85)+(X88*AA88)</f>
        <v>0</v>
      </c>
      <c r="AB79" s="115">
        <f>SUMPRODUCT(X80*AB80)+(X84*AB84)+(X85*AB85)+(X88*AB88)</f>
        <v>0.75</v>
      </c>
      <c r="AC79" s="111">
        <f>+SUM(Y79:AB79)</f>
        <v>1</v>
      </c>
      <c r="AD79" s="112"/>
      <c r="AE79" s="113"/>
      <c r="AF79" s="41"/>
      <c r="AG79" s="207"/>
      <c r="AH79" s="179"/>
      <c r="AI79" s="63" t="s">
        <v>158</v>
      </c>
      <c r="AJ79" s="43" t="s">
        <v>155</v>
      </c>
      <c r="AK79" s="40"/>
      <c r="AL79" s="40">
        <v>355834408</v>
      </c>
      <c r="AM79" s="40">
        <v>355834408</v>
      </c>
      <c r="AN79" s="40">
        <v>355834408</v>
      </c>
      <c r="AO79" s="40">
        <v>355834408</v>
      </c>
      <c r="AP79" s="65">
        <f>+AO79/AL79</f>
        <v>1</v>
      </c>
      <c r="AQ79" s="40">
        <v>0</v>
      </c>
      <c r="AR79" s="40">
        <v>355834408</v>
      </c>
      <c r="AS79" s="40">
        <v>0</v>
      </c>
      <c r="AT79" s="40">
        <v>0</v>
      </c>
      <c r="AU79" s="40">
        <v>355834408</v>
      </c>
      <c r="AV79" s="235"/>
      <c r="AW79" s="238"/>
      <c r="AX79" s="113"/>
    </row>
    <row r="80" spans="2:50" ht="51" customHeight="1" x14ac:dyDescent="0.25">
      <c r="B80" s="232"/>
      <c r="C80" s="165"/>
      <c r="D80" s="165"/>
      <c r="E80" s="148"/>
      <c r="F80" s="148"/>
      <c r="G80" s="165"/>
      <c r="H80" s="148"/>
      <c r="I80" s="148"/>
      <c r="J80" s="165"/>
      <c r="K80" s="148"/>
      <c r="L80" s="165"/>
      <c r="M80" s="148"/>
      <c r="N80" s="165"/>
      <c r="O80" s="148"/>
      <c r="P80" s="148"/>
      <c r="Q80" s="148"/>
      <c r="R80" s="148"/>
      <c r="S80" s="148"/>
      <c r="T80" s="200"/>
      <c r="U80" s="180"/>
      <c r="V80" s="212"/>
      <c r="W80" s="165" t="s">
        <v>122</v>
      </c>
      <c r="X80" s="179">
        <v>0.25</v>
      </c>
      <c r="Y80" s="179">
        <v>0</v>
      </c>
      <c r="Z80" s="189">
        <v>0</v>
      </c>
      <c r="AA80" s="128">
        <v>0</v>
      </c>
      <c r="AB80" s="189">
        <v>1</v>
      </c>
      <c r="AC80" s="187">
        <f>SUM(Y80:AB83)</f>
        <v>1</v>
      </c>
      <c r="AD80" s="148" t="s">
        <v>42</v>
      </c>
      <c r="AE80" s="138" t="s">
        <v>295</v>
      </c>
      <c r="AF80" s="148" t="s">
        <v>147</v>
      </c>
      <c r="AG80" s="207"/>
      <c r="AH80" s="179"/>
      <c r="AI80" s="63" t="s">
        <v>157</v>
      </c>
      <c r="AJ80" s="63" t="s">
        <v>136</v>
      </c>
      <c r="AK80" s="93">
        <f>388315000</f>
        <v>388315000</v>
      </c>
      <c r="AL80" s="93">
        <f>388315000+956266530+380000000</f>
        <v>1724581530</v>
      </c>
      <c r="AM80" s="94">
        <v>1724581530</v>
      </c>
      <c r="AN80" s="93">
        <v>1724581530</v>
      </c>
      <c r="AO80" s="94">
        <v>1724581530</v>
      </c>
      <c r="AP80" s="65">
        <f>+AO80/AL80</f>
        <v>1</v>
      </c>
      <c r="AQ80" s="93">
        <v>388315000</v>
      </c>
      <c r="AR80" s="93">
        <v>1720331530</v>
      </c>
      <c r="AS80" s="93"/>
      <c r="AT80" s="93">
        <v>0</v>
      </c>
      <c r="AU80" s="93">
        <v>1702440592</v>
      </c>
      <c r="AV80" s="235"/>
      <c r="AW80" s="238"/>
      <c r="AX80" s="138"/>
    </row>
    <row r="81" spans="2:50" ht="22.8" customHeight="1" x14ac:dyDescent="0.25">
      <c r="B81" s="232"/>
      <c r="C81" s="165"/>
      <c r="D81" s="165"/>
      <c r="E81" s="148"/>
      <c r="F81" s="148"/>
      <c r="G81" s="165"/>
      <c r="H81" s="148"/>
      <c r="I81" s="148"/>
      <c r="J81" s="165"/>
      <c r="K81" s="148"/>
      <c r="L81" s="165"/>
      <c r="M81" s="148"/>
      <c r="N81" s="165"/>
      <c r="O81" s="148"/>
      <c r="P81" s="148"/>
      <c r="Q81" s="148"/>
      <c r="R81" s="148"/>
      <c r="S81" s="148"/>
      <c r="T81" s="200"/>
      <c r="U81" s="180"/>
      <c r="V81" s="212"/>
      <c r="W81" s="165"/>
      <c r="X81" s="179"/>
      <c r="Y81" s="179"/>
      <c r="Z81" s="189"/>
      <c r="AA81" s="129"/>
      <c r="AB81" s="189"/>
      <c r="AC81" s="187"/>
      <c r="AD81" s="148"/>
      <c r="AE81" s="138"/>
      <c r="AF81" s="148"/>
      <c r="AG81" s="207"/>
      <c r="AH81" s="179"/>
      <c r="AI81" s="43"/>
      <c r="AJ81" s="63"/>
      <c r="AK81" s="93"/>
      <c r="AL81" s="93"/>
      <c r="AM81" s="94"/>
      <c r="AN81" s="93"/>
      <c r="AO81" s="94"/>
      <c r="AP81" s="65"/>
      <c r="AQ81" s="93"/>
      <c r="AR81" s="93"/>
      <c r="AS81" s="93"/>
      <c r="AT81" s="93"/>
      <c r="AU81" s="93"/>
      <c r="AV81" s="235"/>
      <c r="AW81" s="238"/>
      <c r="AX81" s="138"/>
    </row>
    <row r="82" spans="2:50" ht="24.6" customHeight="1" x14ac:dyDescent="0.25">
      <c r="B82" s="232"/>
      <c r="C82" s="165"/>
      <c r="D82" s="165"/>
      <c r="E82" s="148"/>
      <c r="F82" s="148"/>
      <c r="G82" s="165"/>
      <c r="H82" s="148"/>
      <c r="I82" s="148"/>
      <c r="J82" s="165"/>
      <c r="K82" s="148"/>
      <c r="L82" s="165"/>
      <c r="M82" s="148"/>
      <c r="N82" s="165"/>
      <c r="O82" s="148"/>
      <c r="P82" s="148"/>
      <c r="Q82" s="148"/>
      <c r="R82" s="148"/>
      <c r="S82" s="148"/>
      <c r="T82" s="200"/>
      <c r="U82" s="180"/>
      <c r="V82" s="212"/>
      <c r="W82" s="165"/>
      <c r="X82" s="179"/>
      <c r="Y82" s="179"/>
      <c r="Z82" s="189"/>
      <c r="AA82" s="129"/>
      <c r="AB82" s="189"/>
      <c r="AC82" s="187"/>
      <c r="AD82" s="148"/>
      <c r="AE82" s="138"/>
      <c r="AF82" s="148"/>
      <c r="AG82" s="207"/>
      <c r="AH82" s="179"/>
      <c r="AI82" s="63"/>
      <c r="AJ82" s="63"/>
      <c r="AK82" s="93"/>
      <c r="AL82" s="105"/>
      <c r="AM82" s="106"/>
      <c r="AN82" s="105"/>
      <c r="AO82" s="106"/>
      <c r="AP82" s="103"/>
      <c r="AQ82" s="93"/>
      <c r="AR82" s="93"/>
      <c r="AS82" s="93"/>
      <c r="AT82" s="93"/>
      <c r="AU82" s="93"/>
      <c r="AV82" s="235"/>
      <c r="AW82" s="238"/>
      <c r="AX82" s="138"/>
    </row>
    <row r="83" spans="2:50" ht="30" customHeight="1" x14ac:dyDescent="0.25">
      <c r="B83" s="232"/>
      <c r="C83" s="165"/>
      <c r="D83" s="165"/>
      <c r="E83" s="148"/>
      <c r="F83" s="148"/>
      <c r="G83" s="165"/>
      <c r="H83" s="148"/>
      <c r="I83" s="148"/>
      <c r="J83" s="165"/>
      <c r="K83" s="148"/>
      <c r="L83" s="165"/>
      <c r="M83" s="148"/>
      <c r="N83" s="165"/>
      <c r="O83" s="148"/>
      <c r="P83" s="148"/>
      <c r="Q83" s="148"/>
      <c r="R83" s="148"/>
      <c r="S83" s="148"/>
      <c r="T83" s="200"/>
      <c r="U83" s="180"/>
      <c r="V83" s="212"/>
      <c r="W83" s="165"/>
      <c r="X83" s="179"/>
      <c r="Y83" s="179"/>
      <c r="Z83" s="189"/>
      <c r="AA83" s="130"/>
      <c r="AB83" s="189"/>
      <c r="AC83" s="187"/>
      <c r="AD83" s="148"/>
      <c r="AE83" s="138"/>
      <c r="AF83" s="148"/>
      <c r="AG83" s="207"/>
      <c r="AH83" s="179"/>
      <c r="AI83" s="43"/>
      <c r="AJ83" s="43"/>
      <c r="AK83" s="93"/>
      <c r="AL83" s="105"/>
      <c r="AM83" s="106"/>
      <c r="AN83" s="105"/>
      <c r="AO83" s="106"/>
      <c r="AP83" s="103"/>
      <c r="AQ83" s="93"/>
      <c r="AR83" s="93"/>
      <c r="AS83" s="93"/>
      <c r="AT83" s="93"/>
      <c r="AU83" s="93"/>
      <c r="AV83" s="235"/>
      <c r="AW83" s="238"/>
      <c r="AX83" s="138"/>
    </row>
    <row r="84" spans="2:50" ht="85.8" customHeight="1" x14ac:dyDescent="0.25">
      <c r="B84" s="232"/>
      <c r="C84" s="165"/>
      <c r="D84" s="165"/>
      <c r="E84" s="148"/>
      <c r="F84" s="148"/>
      <c r="G84" s="165"/>
      <c r="H84" s="148"/>
      <c r="I84" s="148"/>
      <c r="J84" s="165"/>
      <c r="K84" s="148"/>
      <c r="L84" s="165"/>
      <c r="M84" s="148"/>
      <c r="N84" s="165"/>
      <c r="O84" s="148"/>
      <c r="P84" s="148"/>
      <c r="Q84" s="148"/>
      <c r="R84" s="148"/>
      <c r="S84" s="148"/>
      <c r="T84" s="200"/>
      <c r="U84" s="180"/>
      <c r="V84" s="212"/>
      <c r="W84" s="63" t="s">
        <v>84</v>
      </c>
      <c r="X84" s="65">
        <v>0.1</v>
      </c>
      <c r="Y84" s="65">
        <v>0</v>
      </c>
      <c r="Z84" s="67">
        <v>0</v>
      </c>
      <c r="AA84" s="67">
        <v>0</v>
      </c>
      <c r="AB84" s="66">
        <v>1</v>
      </c>
      <c r="AC84" s="70">
        <f>SUM(Y84:AB84)</f>
        <v>1</v>
      </c>
      <c r="AD84" s="62" t="s">
        <v>42</v>
      </c>
      <c r="AE84" s="78" t="s">
        <v>296</v>
      </c>
      <c r="AF84" s="62" t="s">
        <v>297</v>
      </c>
      <c r="AG84" s="207"/>
      <c r="AH84" s="179"/>
      <c r="AI84" s="43"/>
      <c r="AJ84" s="43"/>
      <c r="AK84" s="40"/>
      <c r="AL84" s="101"/>
      <c r="AM84" s="102"/>
      <c r="AN84" s="101"/>
      <c r="AO84" s="102"/>
      <c r="AP84" s="103"/>
      <c r="AQ84" s="40"/>
      <c r="AR84" s="40"/>
      <c r="AS84" s="40"/>
      <c r="AT84" s="40"/>
      <c r="AU84" s="40"/>
      <c r="AV84" s="235"/>
      <c r="AW84" s="238"/>
      <c r="AX84" s="78"/>
    </row>
    <row r="85" spans="2:50" ht="46.5" customHeight="1" x14ac:dyDescent="0.25">
      <c r="B85" s="232"/>
      <c r="C85" s="165"/>
      <c r="D85" s="165"/>
      <c r="E85" s="148"/>
      <c r="F85" s="148"/>
      <c r="G85" s="165"/>
      <c r="H85" s="148"/>
      <c r="I85" s="148"/>
      <c r="J85" s="165"/>
      <c r="K85" s="148"/>
      <c r="L85" s="165"/>
      <c r="M85" s="148"/>
      <c r="N85" s="165"/>
      <c r="O85" s="148"/>
      <c r="P85" s="148"/>
      <c r="Q85" s="148"/>
      <c r="R85" s="148"/>
      <c r="S85" s="148"/>
      <c r="T85" s="200"/>
      <c r="U85" s="180"/>
      <c r="V85" s="212"/>
      <c r="W85" s="165" t="s">
        <v>85</v>
      </c>
      <c r="X85" s="179">
        <v>0.4</v>
      </c>
      <c r="Y85" s="179">
        <v>0</v>
      </c>
      <c r="Z85" s="180">
        <v>0</v>
      </c>
      <c r="AA85" s="181">
        <v>0</v>
      </c>
      <c r="AB85" s="180">
        <v>1</v>
      </c>
      <c r="AC85" s="187">
        <f>SUM(Y85:AB87)</f>
        <v>1</v>
      </c>
      <c r="AD85" s="148" t="s">
        <v>99</v>
      </c>
      <c r="AE85" s="138" t="s">
        <v>293</v>
      </c>
      <c r="AF85" s="148" t="s">
        <v>147</v>
      </c>
      <c r="AG85" s="207"/>
      <c r="AH85" s="179"/>
      <c r="AI85" s="43"/>
      <c r="AJ85" s="43"/>
      <c r="AK85" s="40"/>
      <c r="AL85" s="101"/>
      <c r="AM85" s="102"/>
      <c r="AN85" s="101"/>
      <c r="AO85" s="102"/>
      <c r="AP85" s="103"/>
      <c r="AQ85" s="40"/>
      <c r="AR85" s="40"/>
      <c r="AS85" s="40"/>
      <c r="AT85" s="40"/>
      <c r="AU85" s="40"/>
      <c r="AV85" s="235"/>
      <c r="AW85" s="238"/>
      <c r="AX85" s="138"/>
    </row>
    <row r="86" spans="2:50" ht="38.25" customHeight="1" x14ac:dyDescent="0.25">
      <c r="B86" s="232"/>
      <c r="C86" s="165"/>
      <c r="D86" s="165"/>
      <c r="E86" s="148"/>
      <c r="F86" s="148"/>
      <c r="G86" s="165"/>
      <c r="H86" s="148"/>
      <c r="I86" s="148"/>
      <c r="J86" s="165"/>
      <c r="K86" s="148"/>
      <c r="L86" s="165"/>
      <c r="M86" s="148"/>
      <c r="N86" s="165"/>
      <c r="O86" s="148"/>
      <c r="P86" s="148"/>
      <c r="Q86" s="148"/>
      <c r="R86" s="148"/>
      <c r="S86" s="148"/>
      <c r="T86" s="200"/>
      <c r="U86" s="180"/>
      <c r="V86" s="212"/>
      <c r="W86" s="165"/>
      <c r="X86" s="179"/>
      <c r="Y86" s="179"/>
      <c r="Z86" s="180"/>
      <c r="AA86" s="188"/>
      <c r="AB86" s="180"/>
      <c r="AC86" s="187"/>
      <c r="AD86" s="148"/>
      <c r="AE86" s="138"/>
      <c r="AF86" s="148"/>
      <c r="AG86" s="207"/>
      <c r="AH86" s="179"/>
      <c r="AI86" s="63"/>
      <c r="AJ86" s="63"/>
      <c r="AK86" s="40"/>
      <c r="AL86" s="101"/>
      <c r="AM86" s="102"/>
      <c r="AN86" s="101"/>
      <c r="AO86" s="102"/>
      <c r="AP86" s="103"/>
      <c r="AQ86" s="40"/>
      <c r="AR86" s="40"/>
      <c r="AS86" s="40"/>
      <c r="AT86" s="40"/>
      <c r="AU86" s="40"/>
      <c r="AV86" s="235"/>
      <c r="AW86" s="238"/>
      <c r="AX86" s="138"/>
    </row>
    <row r="87" spans="2:50" ht="32.25" customHeight="1" x14ac:dyDescent="0.25">
      <c r="B87" s="232"/>
      <c r="C87" s="165"/>
      <c r="D87" s="165"/>
      <c r="E87" s="148"/>
      <c r="F87" s="148"/>
      <c r="G87" s="165"/>
      <c r="H87" s="148"/>
      <c r="I87" s="148"/>
      <c r="J87" s="165"/>
      <c r="K87" s="148"/>
      <c r="L87" s="165"/>
      <c r="M87" s="148"/>
      <c r="N87" s="165"/>
      <c r="O87" s="148"/>
      <c r="P87" s="148"/>
      <c r="Q87" s="148"/>
      <c r="R87" s="148"/>
      <c r="S87" s="148"/>
      <c r="T87" s="200"/>
      <c r="U87" s="180"/>
      <c r="V87" s="212"/>
      <c r="W87" s="165"/>
      <c r="X87" s="179"/>
      <c r="Y87" s="179"/>
      <c r="Z87" s="180"/>
      <c r="AA87" s="182"/>
      <c r="AB87" s="180"/>
      <c r="AC87" s="187"/>
      <c r="AD87" s="148"/>
      <c r="AE87" s="138"/>
      <c r="AF87" s="148"/>
      <c r="AG87" s="207"/>
      <c r="AH87" s="179"/>
      <c r="AI87" s="43"/>
      <c r="AJ87" s="43"/>
      <c r="AK87" s="40"/>
      <c r="AL87" s="101"/>
      <c r="AM87" s="102"/>
      <c r="AN87" s="101"/>
      <c r="AO87" s="102"/>
      <c r="AP87" s="103"/>
      <c r="AQ87" s="40"/>
      <c r="AR87" s="40"/>
      <c r="AS87" s="40"/>
      <c r="AT87" s="40"/>
      <c r="AU87" s="40"/>
      <c r="AV87" s="235"/>
      <c r="AW87" s="238"/>
      <c r="AX87" s="138"/>
    </row>
    <row r="88" spans="2:50" ht="55.5" customHeight="1" x14ac:dyDescent="0.25">
      <c r="B88" s="232"/>
      <c r="C88" s="165"/>
      <c r="D88" s="165"/>
      <c r="E88" s="148"/>
      <c r="F88" s="148"/>
      <c r="G88" s="165"/>
      <c r="H88" s="148"/>
      <c r="I88" s="148"/>
      <c r="J88" s="165"/>
      <c r="K88" s="148"/>
      <c r="L88" s="165"/>
      <c r="M88" s="148"/>
      <c r="N88" s="165"/>
      <c r="O88" s="148"/>
      <c r="P88" s="148"/>
      <c r="Q88" s="148"/>
      <c r="R88" s="148"/>
      <c r="S88" s="148"/>
      <c r="T88" s="200"/>
      <c r="U88" s="180"/>
      <c r="V88" s="212"/>
      <c r="W88" s="63" t="s">
        <v>112</v>
      </c>
      <c r="X88" s="65">
        <v>0.25</v>
      </c>
      <c r="Y88" s="65">
        <v>0</v>
      </c>
      <c r="Z88" s="70">
        <v>1</v>
      </c>
      <c r="AA88" s="66">
        <v>0</v>
      </c>
      <c r="AB88" s="67">
        <v>0</v>
      </c>
      <c r="AC88" s="70">
        <f>SUM(Y88:AB88)</f>
        <v>1</v>
      </c>
      <c r="AD88" s="62" t="s">
        <v>70</v>
      </c>
      <c r="AE88" s="78" t="s">
        <v>294</v>
      </c>
      <c r="AF88" s="62" t="s">
        <v>147</v>
      </c>
      <c r="AG88" s="207"/>
      <c r="AH88" s="179"/>
      <c r="AI88" s="43" t="s">
        <v>260</v>
      </c>
      <c r="AJ88" s="43" t="s">
        <v>134</v>
      </c>
      <c r="AK88" s="40">
        <v>80000000</v>
      </c>
      <c r="AL88" s="40">
        <v>80000000</v>
      </c>
      <c r="AM88" s="58">
        <v>80000000</v>
      </c>
      <c r="AN88" s="40">
        <v>80000000</v>
      </c>
      <c r="AO88" s="58">
        <v>80000000</v>
      </c>
      <c r="AP88" s="65">
        <f>+AO88/AL88</f>
        <v>1</v>
      </c>
      <c r="AQ88" s="40">
        <v>80000000</v>
      </c>
      <c r="AR88" s="40">
        <v>80000000</v>
      </c>
      <c r="AS88" s="40">
        <v>0</v>
      </c>
      <c r="AT88" s="40">
        <v>0</v>
      </c>
      <c r="AU88" s="40">
        <v>80000000</v>
      </c>
      <c r="AV88" s="235"/>
      <c r="AW88" s="238"/>
      <c r="AX88" s="78"/>
    </row>
    <row r="89" spans="2:50" ht="23.25" customHeight="1" x14ac:dyDescent="0.25">
      <c r="B89" s="232"/>
      <c r="C89" s="165"/>
      <c r="D89" s="165"/>
      <c r="E89" s="148"/>
      <c r="F89" s="148"/>
      <c r="G89" s="165"/>
      <c r="H89" s="148"/>
      <c r="I89" s="148"/>
      <c r="J89" s="165"/>
      <c r="K89" s="148"/>
      <c r="L89" s="165"/>
      <c r="M89" s="148"/>
      <c r="N89" s="165"/>
      <c r="O89" s="148"/>
      <c r="P89" s="148"/>
      <c r="Q89" s="148"/>
      <c r="R89" s="148"/>
      <c r="S89" s="148"/>
      <c r="T89" s="200"/>
      <c r="U89" s="180"/>
      <c r="V89" s="212"/>
      <c r="W89" s="165" t="s">
        <v>123</v>
      </c>
      <c r="X89" s="179">
        <v>0.2</v>
      </c>
      <c r="Y89" s="179">
        <v>0</v>
      </c>
      <c r="Z89" s="189">
        <v>0</v>
      </c>
      <c r="AA89" s="218">
        <v>0</v>
      </c>
      <c r="AB89" s="189">
        <v>1</v>
      </c>
      <c r="AC89" s="187">
        <f>+SUM(Y89:AB90)</f>
        <v>1</v>
      </c>
      <c r="AD89" s="148" t="s">
        <v>99</v>
      </c>
      <c r="AE89" s="138" t="s">
        <v>300</v>
      </c>
      <c r="AF89" s="148" t="s">
        <v>297</v>
      </c>
      <c r="AG89" s="207"/>
      <c r="AH89" s="179"/>
      <c r="AI89" s="75"/>
      <c r="AJ89" s="75"/>
      <c r="AK89" s="93"/>
      <c r="AL89" s="105"/>
      <c r="AM89" s="106"/>
      <c r="AN89" s="105"/>
      <c r="AO89" s="106"/>
      <c r="AP89" s="103"/>
      <c r="AQ89" s="93"/>
      <c r="AR89" s="93"/>
      <c r="AS89" s="93"/>
      <c r="AT89" s="93"/>
      <c r="AU89" s="93"/>
      <c r="AV89" s="235"/>
      <c r="AW89" s="238"/>
      <c r="AX89" s="138"/>
    </row>
    <row r="90" spans="2:50" ht="39.75" customHeight="1" x14ac:dyDescent="0.25">
      <c r="B90" s="232"/>
      <c r="C90" s="165"/>
      <c r="D90" s="165"/>
      <c r="E90" s="148"/>
      <c r="F90" s="148"/>
      <c r="G90" s="165"/>
      <c r="H90" s="148"/>
      <c r="I90" s="148"/>
      <c r="J90" s="165"/>
      <c r="K90" s="148"/>
      <c r="L90" s="165"/>
      <c r="M90" s="148"/>
      <c r="N90" s="165"/>
      <c r="O90" s="148"/>
      <c r="P90" s="148"/>
      <c r="Q90" s="148"/>
      <c r="R90" s="148"/>
      <c r="S90" s="148"/>
      <c r="T90" s="200"/>
      <c r="U90" s="180"/>
      <c r="V90" s="212"/>
      <c r="W90" s="165"/>
      <c r="X90" s="179"/>
      <c r="Y90" s="179"/>
      <c r="Z90" s="189"/>
      <c r="AA90" s="219"/>
      <c r="AB90" s="189"/>
      <c r="AC90" s="187"/>
      <c r="AD90" s="148"/>
      <c r="AE90" s="138"/>
      <c r="AF90" s="148"/>
      <c r="AG90" s="207"/>
      <c r="AH90" s="179"/>
      <c r="AI90" s="75"/>
      <c r="AJ90" s="75"/>
      <c r="AK90" s="93"/>
      <c r="AL90" s="105"/>
      <c r="AM90" s="106"/>
      <c r="AN90" s="105"/>
      <c r="AO90" s="106"/>
      <c r="AP90" s="103"/>
      <c r="AQ90" s="93"/>
      <c r="AR90" s="93"/>
      <c r="AS90" s="93"/>
      <c r="AT90" s="93"/>
      <c r="AU90" s="93"/>
      <c r="AV90" s="235"/>
      <c r="AW90" s="238"/>
      <c r="AX90" s="138"/>
    </row>
    <row r="91" spans="2:50" ht="43.2" customHeight="1" x14ac:dyDescent="0.25">
      <c r="B91" s="232"/>
      <c r="C91" s="165" t="s">
        <v>26</v>
      </c>
      <c r="D91" s="165" t="s">
        <v>108</v>
      </c>
      <c r="E91" s="148" t="s">
        <v>239</v>
      </c>
      <c r="F91" s="148">
        <v>33</v>
      </c>
      <c r="G91" s="165" t="s">
        <v>188</v>
      </c>
      <c r="H91" s="166">
        <v>0.12</v>
      </c>
      <c r="I91" s="166">
        <v>0.14000000000000001</v>
      </c>
      <c r="J91" s="165" t="s">
        <v>198</v>
      </c>
      <c r="K91" s="148">
        <v>3301071</v>
      </c>
      <c r="L91" s="165" t="s">
        <v>208</v>
      </c>
      <c r="M91" s="148">
        <v>330107100</v>
      </c>
      <c r="N91" s="148" t="s">
        <v>32</v>
      </c>
      <c r="O91" s="148" t="s">
        <v>37</v>
      </c>
      <c r="P91" s="148">
        <v>0</v>
      </c>
      <c r="Q91" s="148">
        <v>1</v>
      </c>
      <c r="R91" s="148" t="s">
        <v>39</v>
      </c>
      <c r="S91" s="148">
        <v>0.25</v>
      </c>
      <c r="T91" s="148">
        <f>S91*V91</f>
        <v>0.25</v>
      </c>
      <c r="U91" s="180">
        <v>0</v>
      </c>
      <c r="V91" s="180">
        <f>(X91*AC91)</f>
        <v>1</v>
      </c>
      <c r="W91" s="209" t="s">
        <v>143</v>
      </c>
      <c r="X91" s="179">
        <v>1</v>
      </c>
      <c r="Y91" s="180">
        <v>0</v>
      </c>
      <c r="Z91" s="180">
        <v>0</v>
      </c>
      <c r="AA91" s="190">
        <v>0</v>
      </c>
      <c r="AB91" s="193">
        <v>1</v>
      </c>
      <c r="AC91" s="187">
        <f>+SUM(Y91:AB93)</f>
        <v>1</v>
      </c>
      <c r="AD91" s="148" t="s">
        <v>42</v>
      </c>
      <c r="AE91" s="141" t="s">
        <v>301</v>
      </c>
      <c r="AF91" s="208" t="s">
        <v>302</v>
      </c>
      <c r="AG91" s="207"/>
      <c r="AH91" s="179"/>
      <c r="AI91" s="43" t="s">
        <v>139</v>
      </c>
      <c r="AJ91" s="63" t="s">
        <v>134</v>
      </c>
      <c r="AK91" s="93">
        <v>93880000</v>
      </c>
      <c r="AL91" s="93">
        <v>52600000</v>
      </c>
      <c r="AM91" s="94"/>
      <c r="AN91" s="94"/>
      <c r="AO91" s="94"/>
      <c r="AP91" s="103"/>
      <c r="AQ91" s="93">
        <v>93880000</v>
      </c>
      <c r="AR91" s="93">
        <v>52600000</v>
      </c>
      <c r="AS91" s="40">
        <v>0</v>
      </c>
      <c r="AT91" s="40">
        <v>0</v>
      </c>
      <c r="AU91" s="40">
        <v>0</v>
      </c>
      <c r="AV91" s="235"/>
      <c r="AW91" s="238"/>
      <c r="AX91" s="141"/>
    </row>
    <row r="92" spans="2:50" ht="43.2" customHeight="1" x14ac:dyDescent="0.25">
      <c r="B92" s="232"/>
      <c r="C92" s="165"/>
      <c r="D92" s="165"/>
      <c r="E92" s="148"/>
      <c r="F92" s="148"/>
      <c r="G92" s="165"/>
      <c r="H92" s="148"/>
      <c r="I92" s="148"/>
      <c r="J92" s="165"/>
      <c r="K92" s="148"/>
      <c r="L92" s="165"/>
      <c r="M92" s="148"/>
      <c r="N92" s="148"/>
      <c r="O92" s="148"/>
      <c r="P92" s="148"/>
      <c r="Q92" s="148"/>
      <c r="R92" s="148"/>
      <c r="S92" s="148"/>
      <c r="T92" s="148"/>
      <c r="U92" s="180" t="s">
        <v>40</v>
      </c>
      <c r="V92" s="180" t="s">
        <v>40</v>
      </c>
      <c r="W92" s="209"/>
      <c r="X92" s="179"/>
      <c r="Y92" s="180"/>
      <c r="Z92" s="180"/>
      <c r="AA92" s="191"/>
      <c r="AB92" s="193"/>
      <c r="AC92" s="187"/>
      <c r="AD92" s="148"/>
      <c r="AE92" s="141"/>
      <c r="AF92" s="208"/>
      <c r="AG92" s="207"/>
      <c r="AH92" s="179"/>
      <c r="AI92" s="63" t="s">
        <v>264</v>
      </c>
      <c r="AJ92" s="63" t="s">
        <v>265</v>
      </c>
      <c r="AK92" s="40"/>
      <c r="AL92" s="101">
        <v>417985372</v>
      </c>
      <c r="AM92" s="102">
        <v>417985372</v>
      </c>
      <c r="AN92" s="101">
        <v>417985372</v>
      </c>
      <c r="AO92" s="102">
        <v>417985372</v>
      </c>
      <c r="AP92" s="103">
        <f>+AO92/AL92</f>
        <v>1</v>
      </c>
      <c r="AQ92" s="40"/>
      <c r="AR92" s="40">
        <v>417985372</v>
      </c>
      <c r="AS92" s="40">
        <v>0</v>
      </c>
      <c r="AT92" s="40">
        <v>0</v>
      </c>
      <c r="AU92" s="40">
        <v>417985371</v>
      </c>
      <c r="AV92" s="235"/>
      <c r="AW92" s="238"/>
      <c r="AX92" s="141"/>
    </row>
    <row r="93" spans="2:50" ht="32.25" customHeight="1" x14ac:dyDescent="0.25">
      <c r="B93" s="232"/>
      <c r="C93" s="165"/>
      <c r="D93" s="165"/>
      <c r="E93" s="148"/>
      <c r="F93" s="148"/>
      <c r="G93" s="165"/>
      <c r="H93" s="148"/>
      <c r="I93" s="148"/>
      <c r="J93" s="165"/>
      <c r="K93" s="148"/>
      <c r="L93" s="165"/>
      <c r="M93" s="148"/>
      <c r="N93" s="148"/>
      <c r="O93" s="148"/>
      <c r="P93" s="148"/>
      <c r="Q93" s="148"/>
      <c r="R93" s="148"/>
      <c r="S93" s="148"/>
      <c r="T93" s="148"/>
      <c r="U93" s="180" t="s">
        <v>40</v>
      </c>
      <c r="V93" s="180" t="s">
        <v>40</v>
      </c>
      <c r="W93" s="209"/>
      <c r="X93" s="179"/>
      <c r="Y93" s="180"/>
      <c r="Z93" s="180"/>
      <c r="AA93" s="192"/>
      <c r="AB93" s="193"/>
      <c r="AC93" s="187"/>
      <c r="AD93" s="148" t="s">
        <v>42</v>
      </c>
      <c r="AE93" s="141"/>
      <c r="AF93" s="208"/>
      <c r="AG93" s="207"/>
      <c r="AH93" s="179"/>
      <c r="AI93" s="63"/>
      <c r="AJ93" s="63"/>
      <c r="AK93" s="40"/>
      <c r="AL93" s="101"/>
      <c r="AM93" s="102"/>
      <c r="AN93" s="101"/>
      <c r="AO93" s="102"/>
      <c r="AP93" s="103"/>
      <c r="AQ93" s="40"/>
      <c r="AR93" s="40"/>
      <c r="AS93" s="40"/>
      <c r="AT93" s="40"/>
      <c r="AU93" s="40"/>
      <c r="AV93" s="235"/>
      <c r="AW93" s="238"/>
      <c r="AX93" s="141"/>
    </row>
    <row r="94" spans="2:50" ht="78" customHeight="1" x14ac:dyDescent="0.25">
      <c r="B94" s="232"/>
      <c r="C94" s="63" t="s">
        <v>26</v>
      </c>
      <c r="D94" s="63" t="s">
        <v>108</v>
      </c>
      <c r="E94" s="62" t="s">
        <v>239</v>
      </c>
      <c r="F94" s="62">
        <v>33</v>
      </c>
      <c r="G94" s="63" t="s">
        <v>188</v>
      </c>
      <c r="H94" s="64">
        <v>0.12</v>
      </c>
      <c r="I94" s="64">
        <v>0.14000000000000001</v>
      </c>
      <c r="J94" s="63" t="s">
        <v>198</v>
      </c>
      <c r="K94" s="62">
        <v>3301071</v>
      </c>
      <c r="L94" s="63" t="s">
        <v>208</v>
      </c>
      <c r="M94" s="62">
        <v>330107100</v>
      </c>
      <c r="N94" s="63" t="s">
        <v>33</v>
      </c>
      <c r="O94" s="62" t="s">
        <v>37</v>
      </c>
      <c r="P94" s="62">
        <v>0</v>
      </c>
      <c r="Q94" s="62">
        <v>1</v>
      </c>
      <c r="R94" s="62" t="s">
        <v>39</v>
      </c>
      <c r="S94" s="62">
        <v>1</v>
      </c>
      <c r="T94" s="62">
        <f>S94*V94</f>
        <v>1</v>
      </c>
      <c r="U94" s="66">
        <v>0</v>
      </c>
      <c r="V94" s="66">
        <f>X94*AC94</f>
        <v>1</v>
      </c>
      <c r="W94" s="63" t="s">
        <v>142</v>
      </c>
      <c r="X94" s="65">
        <v>1</v>
      </c>
      <c r="Y94" s="66">
        <v>0</v>
      </c>
      <c r="Z94" s="66">
        <v>0</v>
      </c>
      <c r="AA94" s="42">
        <v>0</v>
      </c>
      <c r="AB94" s="42">
        <v>1</v>
      </c>
      <c r="AC94" s="64">
        <f>+SUM(Y94:AB94)</f>
        <v>1</v>
      </c>
      <c r="AD94" s="62" t="s">
        <v>98</v>
      </c>
      <c r="AE94" s="78" t="s">
        <v>304</v>
      </c>
      <c r="AF94" s="62" t="s">
        <v>303</v>
      </c>
      <c r="AG94" s="207"/>
      <c r="AH94" s="179"/>
      <c r="AI94" s="122"/>
      <c r="AJ94" s="122"/>
      <c r="AK94" s="122"/>
      <c r="AL94" s="122"/>
      <c r="AM94" s="122"/>
      <c r="AN94" s="122"/>
      <c r="AO94" s="122"/>
      <c r="AP94" s="103"/>
      <c r="AQ94" s="40"/>
      <c r="AR94" s="40"/>
      <c r="AS94" s="40"/>
      <c r="AT94" s="40"/>
      <c r="AU94" s="40"/>
      <c r="AV94" s="235"/>
      <c r="AW94" s="238"/>
      <c r="AX94" s="78"/>
    </row>
    <row r="95" spans="2:50" ht="49.5" customHeight="1" x14ac:dyDescent="0.25">
      <c r="B95" s="232"/>
      <c r="C95" s="165" t="s">
        <v>34</v>
      </c>
      <c r="D95" s="165" t="s">
        <v>109</v>
      </c>
      <c r="E95" s="148" t="s">
        <v>239</v>
      </c>
      <c r="F95" s="148">
        <v>33</v>
      </c>
      <c r="G95" s="165" t="s">
        <v>189</v>
      </c>
      <c r="H95" s="166">
        <v>0.09</v>
      </c>
      <c r="I95" s="166">
        <v>0.1</v>
      </c>
      <c r="J95" s="165" t="s">
        <v>199</v>
      </c>
      <c r="K95" s="148">
        <v>3301085</v>
      </c>
      <c r="L95" s="165" t="s">
        <v>209</v>
      </c>
      <c r="M95" s="148">
        <v>330108500</v>
      </c>
      <c r="N95" s="165" t="s">
        <v>146</v>
      </c>
      <c r="O95" s="148" t="s">
        <v>37</v>
      </c>
      <c r="P95" s="148">
        <v>4</v>
      </c>
      <c r="Q95" s="148">
        <v>5</v>
      </c>
      <c r="R95" s="148" t="s">
        <v>39</v>
      </c>
      <c r="S95" s="148">
        <v>2</v>
      </c>
      <c r="T95" s="148">
        <f>S95*V95</f>
        <v>0</v>
      </c>
      <c r="U95" s="180">
        <f>SUMPRODUCT(X95*AB95)</f>
        <v>0</v>
      </c>
      <c r="V95" s="180">
        <f>X95*AC95</f>
        <v>0</v>
      </c>
      <c r="W95" s="165" t="s">
        <v>124</v>
      </c>
      <c r="X95" s="179">
        <v>1</v>
      </c>
      <c r="Y95" s="180">
        <v>0</v>
      </c>
      <c r="Z95" s="180">
        <v>0</v>
      </c>
      <c r="AA95" s="181">
        <v>0</v>
      </c>
      <c r="AB95" s="180">
        <v>0</v>
      </c>
      <c r="AC95" s="187">
        <f>+SUMPRODUCT(Y95:AB96)</f>
        <v>0</v>
      </c>
      <c r="AD95" s="196" t="s">
        <v>42</v>
      </c>
      <c r="AE95" s="138" t="s">
        <v>305</v>
      </c>
      <c r="AF95" s="148"/>
      <c r="AG95" s="128" t="s">
        <v>95</v>
      </c>
      <c r="AH95" s="128" t="s">
        <v>242</v>
      </c>
      <c r="AI95" s="122"/>
      <c r="AJ95" s="122"/>
      <c r="AK95" s="122"/>
      <c r="AL95" s="122"/>
      <c r="AM95" s="122"/>
      <c r="AN95" s="122"/>
      <c r="AO95" s="122"/>
      <c r="AP95" s="123"/>
      <c r="AQ95" s="84"/>
      <c r="AR95" s="107"/>
      <c r="AS95" s="107"/>
      <c r="AT95" s="107"/>
      <c r="AU95" s="107"/>
      <c r="AV95" s="235"/>
      <c r="AW95" s="238"/>
      <c r="AX95" s="138"/>
    </row>
    <row r="96" spans="2:50" ht="30" customHeight="1" x14ac:dyDescent="0.25">
      <c r="B96" s="232"/>
      <c r="C96" s="165"/>
      <c r="D96" s="165"/>
      <c r="E96" s="148"/>
      <c r="F96" s="148"/>
      <c r="G96" s="165"/>
      <c r="H96" s="148"/>
      <c r="I96" s="148"/>
      <c r="J96" s="165"/>
      <c r="K96" s="148"/>
      <c r="L96" s="165"/>
      <c r="M96" s="148"/>
      <c r="N96" s="165"/>
      <c r="O96" s="148"/>
      <c r="P96" s="148"/>
      <c r="Q96" s="148"/>
      <c r="R96" s="148"/>
      <c r="S96" s="148"/>
      <c r="T96" s="148"/>
      <c r="U96" s="180"/>
      <c r="V96" s="180"/>
      <c r="W96" s="165"/>
      <c r="X96" s="179">
        <v>1</v>
      </c>
      <c r="Y96" s="180"/>
      <c r="Z96" s="180"/>
      <c r="AA96" s="182"/>
      <c r="AB96" s="180"/>
      <c r="AC96" s="187">
        <f>+SUMPRODUCT(Y96:AB96)</f>
        <v>0</v>
      </c>
      <c r="AD96" s="196" t="s">
        <v>42</v>
      </c>
      <c r="AE96" s="138"/>
      <c r="AF96" s="148"/>
      <c r="AG96" s="129"/>
      <c r="AH96" s="129"/>
      <c r="AI96" s="122"/>
      <c r="AJ96" s="122"/>
      <c r="AK96" s="122"/>
      <c r="AL96" s="122"/>
      <c r="AM96" s="122"/>
      <c r="AN96" s="122"/>
      <c r="AO96" s="122"/>
      <c r="AP96" s="123"/>
      <c r="AQ96" s="84"/>
      <c r="AR96" s="107"/>
      <c r="AS96" s="107"/>
      <c r="AT96" s="107"/>
      <c r="AU96" s="107"/>
      <c r="AV96" s="235"/>
      <c r="AW96" s="238"/>
      <c r="AX96" s="138"/>
    </row>
    <row r="97" spans="1:50" ht="50.25" customHeight="1" x14ac:dyDescent="0.25">
      <c r="B97" s="232"/>
      <c r="C97" s="165" t="s">
        <v>34</v>
      </c>
      <c r="D97" s="165" t="s">
        <v>109</v>
      </c>
      <c r="E97" s="148" t="s">
        <v>239</v>
      </c>
      <c r="F97" s="148">
        <v>33</v>
      </c>
      <c r="G97" s="165" t="s">
        <v>189</v>
      </c>
      <c r="H97" s="166">
        <v>0.09</v>
      </c>
      <c r="I97" s="166">
        <v>0.1</v>
      </c>
      <c r="J97" s="165" t="s">
        <v>199</v>
      </c>
      <c r="K97" s="148">
        <v>3301085</v>
      </c>
      <c r="L97" s="165" t="s">
        <v>209</v>
      </c>
      <c r="M97" s="148">
        <v>330108500</v>
      </c>
      <c r="N97" s="165" t="s">
        <v>35</v>
      </c>
      <c r="O97" s="148" t="s">
        <v>37</v>
      </c>
      <c r="P97" s="148">
        <v>3</v>
      </c>
      <c r="Q97" s="148">
        <v>3</v>
      </c>
      <c r="R97" s="148" t="s">
        <v>38</v>
      </c>
      <c r="S97" s="148">
        <v>3</v>
      </c>
      <c r="T97" s="197">
        <f>S97*V97</f>
        <v>3</v>
      </c>
      <c r="U97" s="187">
        <f>+SUMPRODUCT(X97*AB97)+(X100*AB100)+(X106*AB106)</f>
        <v>0.4325</v>
      </c>
      <c r="V97" s="180">
        <f>+SUMPRODUCT(X97*AC97)+(X100*AC100)+(X106*AC106)</f>
        <v>1</v>
      </c>
      <c r="W97" s="109" t="s">
        <v>86</v>
      </c>
      <c r="X97" s="110">
        <v>0.35</v>
      </c>
      <c r="Y97" s="114">
        <f>(X98*Y98)+(X99*Y99)</f>
        <v>0</v>
      </c>
      <c r="Z97" s="114">
        <f>(X98*Z98)+(X99*Z99)</f>
        <v>0</v>
      </c>
      <c r="AA97" s="114" cm="1">
        <f t="array" ref="AA97">SUMPRODUCT(X98:X99*AA98:AA99)</f>
        <v>0.75</v>
      </c>
      <c r="AB97" s="114">
        <f>SUMPRODUCT(X98:X99*AB98:AB99)</f>
        <v>0.25</v>
      </c>
      <c r="AC97" s="111">
        <f>+SUMPRODUCT(Y97:AB97)</f>
        <v>1</v>
      </c>
      <c r="AD97" s="112"/>
      <c r="AE97" s="113"/>
      <c r="AF97" s="41"/>
      <c r="AG97" s="129"/>
      <c r="AH97" s="129"/>
      <c r="AI97" s="169" t="s">
        <v>160</v>
      </c>
      <c r="AJ97" s="169" t="s">
        <v>136</v>
      </c>
      <c r="AK97" s="132">
        <v>291982657</v>
      </c>
      <c r="AL97" s="132">
        <v>291982657</v>
      </c>
      <c r="AM97" s="132">
        <v>291982657</v>
      </c>
      <c r="AN97" s="132">
        <v>291982657</v>
      </c>
      <c r="AO97" s="132">
        <v>291982657</v>
      </c>
      <c r="AP97" s="135">
        <f>+AO97/AL97</f>
        <v>1</v>
      </c>
      <c r="AQ97" s="132">
        <v>291982657</v>
      </c>
      <c r="AR97" s="132">
        <v>291982657</v>
      </c>
      <c r="AS97" s="132">
        <v>0</v>
      </c>
      <c r="AT97" s="132">
        <v>0</v>
      </c>
      <c r="AU97" s="132">
        <v>288522500</v>
      </c>
      <c r="AV97" s="235"/>
      <c r="AW97" s="238"/>
      <c r="AX97" s="113"/>
    </row>
    <row r="98" spans="1:50" ht="48.75" customHeight="1" x14ac:dyDescent="0.25">
      <c r="B98" s="232"/>
      <c r="C98" s="165"/>
      <c r="D98" s="165"/>
      <c r="E98" s="148"/>
      <c r="F98" s="148"/>
      <c r="G98" s="165"/>
      <c r="H98" s="148"/>
      <c r="I98" s="148"/>
      <c r="J98" s="165"/>
      <c r="K98" s="148"/>
      <c r="L98" s="165"/>
      <c r="M98" s="148"/>
      <c r="N98" s="165"/>
      <c r="O98" s="148"/>
      <c r="P98" s="148"/>
      <c r="Q98" s="148"/>
      <c r="R98" s="148"/>
      <c r="S98" s="148"/>
      <c r="T98" s="197"/>
      <c r="U98" s="187"/>
      <c r="V98" s="180"/>
      <c r="W98" s="63" t="s">
        <v>87</v>
      </c>
      <c r="X98" s="65">
        <v>0.5</v>
      </c>
      <c r="Y98" s="66">
        <v>0</v>
      </c>
      <c r="Z98" s="66">
        <v>0</v>
      </c>
      <c r="AA98" s="66">
        <v>0.75</v>
      </c>
      <c r="AB98" s="66">
        <v>0.25</v>
      </c>
      <c r="AC98" s="70">
        <f>SUM(Y98:AB98)</f>
        <v>1</v>
      </c>
      <c r="AD98" s="62" t="s">
        <v>42</v>
      </c>
      <c r="AE98" s="78" t="s">
        <v>252</v>
      </c>
      <c r="AF98" s="62" t="s">
        <v>147</v>
      </c>
      <c r="AG98" s="129"/>
      <c r="AH98" s="129"/>
      <c r="AI98" s="170"/>
      <c r="AJ98" s="170"/>
      <c r="AK98" s="133"/>
      <c r="AL98" s="133"/>
      <c r="AM98" s="133"/>
      <c r="AN98" s="133"/>
      <c r="AO98" s="133"/>
      <c r="AP98" s="136"/>
      <c r="AQ98" s="133"/>
      <c r="AR98" s="133"/>
      <c r="AS98" s="133"/>
      <c r="AT98" s="133"/>
      <c r="AU98" s="133"/>
      <c r="AV98" s="235"/>
      <c r="AW98" s="238"/>
      <c r="AX98" s="78"/>
    </row>
    <row r="99" spans="1:50" ht="43.5" customHeight="1" x14ac:dyDescent="0.25">
      <c r="B99" s="232"/>
      <c r="C99" s="165"/>
      <c r="D99" s="165"/>
      <c r="E99" s="148"/>
      <c r="F99" s="148"/>
      <c r="G99" s="165"/>
      <c r="H99" s="148"/>
      <c r="I99" s="148"/>
      <c r="J99" s="165"/>
      <c r="K99" s="148"/>
      <c r="L99" s="165"/>
      <c r="M99" s="148"/>
      <c r="N99" s="165"/>
      <c r="O99" s="148"/>
      <c r="P99" s="148"/>
      <c r="Q99" s="148"/>
      <c r="R99" s="148"/>
      <c r="S99" s="148"/>
      <c r="T99" s="197"/>
      <c r="U99" s="187"/>
      <c r="V99" s="180"/>
      <c r="W99" s="63" t="s">
        <v>125</v>
      </c>
      <c r="X99" s="65">
        <v>0.5</v>
      </c>
      <c r="Y99" s="66">
        <v>0</v>
      </c>
      <c r="Z99" s="66">
        <v>0</v>
      </c>
      <c r="AA99" s="66">
        <v>0.75</v>
      </c>
      <c r="AB99" s="66">
        <v>0.25</v>
      </c>
      <c r="AC99" s="70">
        <f>SUM(Y99:AB99)</f>
        <v>1</v>
      </c>
      <c r="AD99" s="62" t="s">
        <v>42</v>
      </c>
      <c r="AE99" s="78" t="s">
        <v>253</v>
      </c>
      <c r="AF99" s="62" t="s">
        <v>147</v>
      </c>
      <c r="AG99" s="129"/>
      <c r="AH99" s="129"/>
      <c r="AI99" s="171"/>
      <c r="AJ99" s="171"/>
      <c r="AK99" s="134"/>
      <c r="AL99" s="134"/>
      <c r="AM99" s="134"/>
      <c r="AN99" s="134"/>
      <c r="AO99" s="134"/>
      <c r="AP99" s="137"/>
      <c r="AQ99" s="134"/>
      <c r="AR99" s="134"/>
      <c r="AS99" s="134"/>
      <c r="AT99" s="134"/>
      <c r="AU99" s="134"/>
      <c r="AV99" s="235"/>
      <c r="AW99" s="238"/>
      <c r="AX99" s="78"/>
    </row>
    <row r="100" spans="1:50" ht="62.25" customHeight="1" x14ac:dyDescent="0.25">
      <c r="B100" s="232"/>
      <c r="C100" s="165"/>
      <c r="D100" s="165"/>
      <c r="E100" s="148"/>
      <c r="F100" s="148"/>
      <c r="G100" s="165"/>
      <c r="H100" s="148"/>
      <c r="I100" s="148"/>
      <c r="J100" s="165"/>
      <c r="K100" s="148"/>
      <c r="L100" s="165"/>
      <c r="M100" s="148"/>
      <c r="N100" s="165"/>
      <c r="O100" s="148"/>
      <c r="P100" s="148"/>
      <c r="Q100" s="148"/>
      <c r="R100" s="148"/>
      <c r="S100" s="148"/>
      <c r="T100" s="197"/>
      <c r="U100" s="187"/>
      <c r="V100" s="180"/>
      <c r="W100" s="109" t="s">
        <v>88</v>
      </c>
      <c r="X100" s="110">
        <v>0.4</v>
      </c>
      <c r="Y100" s="111">
        <f>(X101*Y101)+(X102*Y102)+(X103*Y103)+(X105*Y105)</f>
        <v>0</v>
      </c>
      <c r="Z100" s="111">
        <f>(X101*Z101)+(X102*Z102)+(X103*Z103)+(X105*Z105)</f>
        <v>0</v>
      </c>
      <c r="AA100" s="111">
        <f>(X101*AA101)+(X102*AA102)+(X103*AA103)+(X105*AA105)</f>
        <v>0.44999999999999996</v>
      </c>
      <c r="AB100" s="111">
        <f>SUMPRODUCT(X101:X105*AB101:AB105)</f>
        <v>0.55000000000000004</v>
      </c>
      <c r="AC100" s="111">
        <f>+SUMPRODUCT(Y100:AB100)</f>
        <v>1</v>
      </c>
      <c r="AD100" s="112"/>
      <c r="AE100" s="113"/>
      <c r="AF100" s="41"/>
      <c r="AG100" s="129"/>
      <c r="AH100" s="129"/>
      <c r="AI100" s="169" t="s">
        <v>159</v>
      </c>
      <c r="AJ100" s="169" t="s">
        <v>155</v>
      </c>
      <c r="AK100" s="132"/>
      <c r="AL100" s="132">
        <f t="shared" ref="AL100:AN100" si="7">260000000-50000000</f>
        <v>210000000</v>
      </c>
      <c r="AM100" s="132">
        <f t="shared" si="7"/>
        <v>210000000</v>
      </c>
      <c r="AN100" s="132">
        <f t="shared" si="7"/>
        <v>210000000</v>
      </c>
      <c r="AO100" s="132">
        <f>260000000-50000000</f>
        <v>210000000</v>
      </c>
      <c r="AP100" s="135">
        <f>+AO100/AL100</f>
        <v>1</v>
      </c>
      <c r="AQ100" s="132">
        <v>0</v>
      </c>
      <c r="AR100" s="132">
        <f>260000000-50000000</f>
        <v>210000000</v>
      </c>
      <c r="AS100" s="132">
        <v>0</v>
      </c>
      <c r="AT100" s="132">
        <v>0</v>
      </c>
      <c r="AU100" s="132">
        <f>244750000-50000000</f>
        <v>194750000</v>
      </c>
      <c r="AV100" s="235"/>
      <c r="AW100" s="238"/>
      <c r="AX100" s="113"/>
    </row>
    <row r="101" spans="1:50" ht="66" customHeight="1" x14ac:dyDescent="0.25">
      <c r="B101" s="232"/>
      <c r="C101" s="165"/>
      <c r="D101" s="165"/>
      <c r="E101" s="148"/>
      <c r="F101" s="148"/>
      <c r="G101" s="165"/>
      <c r="H101" s="148"/>
      <c r="I101" s="148"/>
      <c r="J101" s="165"/>
      <c r="K101" s="148"/>
      <c r="L101" s="165"/>
      <c r="M101" s="148"/>
      <c r="N101" s="165"/>
      <c r="O101" s="148"/>
      <c r="P101" s="148"/>
      <c r="Q101" s="148"/>
      <c r="R101" s="148"/>
      <c r="S101" s="148"/>
      <c r="T101" s="197"/>
      <c r="U101" s="187"/>
      <c r="V101" s="180"/>
      <c r="W101" s="63" t="s">
        <v>89</v>
      </c>
      <c r="X101" s="65">
        <v>0.25</v>
      </c>
      <c r="Y101" s="65">
        <v>0</v>
      </c>
      <c r="Z101" s="65">
        <v>0</v>
      </c>
      <c r="AA101" s="65">
        <v>0.75</v>
      </c>
      <c r="AB101" s="65">
        <v>0.25</v>
      </c>
      <c r="AC101" s="70">
        <f>SUM(Y101:AB101)</f>
        <v>1</v>
      </c>
      <c r="AD101" s="62" t="s">
        <v>42</v>
      </c>
      <c r="AE101" s="78" t="s">
        <v>254</v>
      </c>
      <c r="AF101" s="62" t="s">
        <v>147</v>
      </c>
      <c r="AG101" s="129"/>
      <c r="AH101" s="129"/>
      <c r="AI101" s="170"/>
      <c r="AJ101" s="170"/>
      <c r="AK101" s="133"/>
      <c r="AL101" s="133"/>
      <c r="AM101" s="133"/>
      <c r="AN101" s="133"/>
      <c r="AO101" s="133"/>
      <c r="AP101" s="136"/>
      <c r="AQ101" s="133"/>
      <c r="AR101" s="133"/>
      <c r="AS101" s="133"/>
      <c r="AT101" s="133"/>
      <c r="AU101" s="133"/>
      <c r="AV101" s="235"/>
      <c r="AW101" s="238"/>
      <c r="AX101" s="78"/>
    </row>
    <row r="102" spans="1:50" ht="57.75" customHeight="1" x14ac:dyDescent="0.25">
      <c r="B102" s="232"/>
      <c r="C102" s="165"/>
      <c r="D102" s="165"/>
      <c r="E102" s="148"/>
      <c r="F102" s="148"/>
      <c r="G102" s="165"/>
      <c r="H102" s="148"/>
      <c r="I102" s="148"/>
      <c r="J102" s="165"/>
      <c r="K102" s="148"/>
      <c r="L102" s="165"/>
      <c r="M102" s="148"/>
      <c r="N102" s="165"/>
      <c r="O102" s="148"/>
      <c r="P102" s="148"/>
      <c r="Q102" s="148"/>
      <c r="R102" s="148"/>
      <c r="S102" s="148"/>
      <c r="T102" s="197"/>
      <c r="U102" s="187"/>
      <c r="V102" s="180"/>
      <c r="W102" s="63" t="s">
        <v>126</v>
      </c>
      <c r="X102" s="65">
        <v>0.25</v>
      </c>
      <c r="Y102" s="65">
        <v>0</v>
      </c>
      <c r="Z102" s="66">
        <v>0</v>
      </c>
      <c r="AA102" s="66">
        <v>0</v>
      </c>
      <c r="AB102" s="66">
        <v>1</v>
      </c>
      <c r="AC102" s="70">
        <f>+AB102</f>
        <v>1</v>
      </c>
      <c r="AD102" s="62" t="s">
        <v>42</v>
      </c>
      <c r="AE102" s="78" t="s">
        <v>306</v>
      </c>
      <c r="AF102" s="62" t="s">
        <v>307</v>
      </c>
      <c r="AG102" s="129"/>
      <c r="AH102" s="129"/>
      <c r="AI102" s="170"/>
      <c r="AJ102" s="170"/>
      <c r="AK102" s="133"/>
      <c r="AL102" s="133"/>
      <c r="AM102" s="133"/>
      <c r="AN102" s="133"/>
      <c r="AO102" s="133"/>
      <c r="AP102" s="136"/>
      <c r="AQ102" s="133"/>
      <c r="AR102" s="133"/>
      <c r="AS102" s="133"/>
      <c r="AT102" s="133"/>
      <c r="AU102" s="133"/>
      <c r="AV102" s="235"/>
      <c r="AW102" s="238"/>
      <c r="AX102" s="78"/>
    </row>
    <row r="103" spans="1:50" ht="28.5" customHeight="1" x14ac:dyDescent="0.25">
      <c r="B103" s="232"/>
      <c r="C103" s="165"/>
      <c r="D103" s="165"/>
      <c r="E103" s="148"/>
      <c r="F103" s="148"/>
      <c r="G103" s="165"/>
      <c r="H103" s="148"/>
      <c r="I103" s="148"/>
      <c r="J103" s="165"/>
      <c r="K103" s="148"/>
      <c r="L103" s="165"/>
      <c r="M103" s="148"/>
      <c r="N103" s="165"/>
      <c r="O103" s="148"/>
      <c r="P103" s="148"/>
      <c r="Q103" s="148"/>
      <c r="R103" s="148"/>
      <c r="S103" s="148"/>
      <c r="T103" s="197"/>
      <c r="U103" s="187"/>
      <c r="V103" s="180"/>
      <c r="W103" s="165" t="s">
        <v>127</v>
      </c>
      <c r="X103" s="179">
        <v>0.35</v>
      </c>
      <c r="Y103" s="179">
        <v>0</v>
      </c>
      <c r="Z103" s="179">
        <v>0</v>
      </c>
      <c r="AA103" s="179">
        <v>0.75</v>
      </c>
      <c r="AB103" s="128">
        <v>0.25</v>
      </c>
      <c r="AC103" s="194">
        <f>SUM(Y103:AB104)</f>
        <v>1</v>
      </c>
      <c r="AD103" s="148" t="s">
        <v>42</v>
      </c>
      <c r="AE103" s="138" t="s">
        <v>255</v>
      </c>
      <c r="AF103" s="148" t="s">
        <v>147</v>
      </c>
      <c r="AG103" s="129"/>
      <c r="AH103" s="129"/>
      <c r="AI103" s="170"/>
      <c r="AJ103" s="170"/>
      <c r="AK103" s="133"/>
      <c r="AL103" s="133"/>
      <c r="AM103" s="133"/>
      <c r="AN103" s="133"/>
      <c r="AO103" s="133"/>
      <c r="AP103" s="136"/>
      <c r="AQ103" s="133"/>
      <c r="AR103" s="133"/>
      <c r="AS103" s="133"/>
      <c r="AT103" s="133"/>
      <c r="AU103" s="133"/>
      <c r="AV103" s="235"/>
      <c r="AW103" s="238"/>
      <c r="AX103" s="138"/>
    </row>
    <row r="104" spans="1:50" ht="45" customHeight="1" x14ac:dyDescent="0.25">
      <c r="B104" s="232"/>
      <c r="C104" s="165"/>
      <c r="D104" s="165"/>
      <c r="E104" s="148"/>
      <c r="F104" s="148"/>
      <c r="G104" s="165"/>
      <c r="H104" s="148"/>
      <c r="I104" s="148"/>
      <c r="J104" s="165"/>
      <c r="K104" s="148"/>
      <c r="L104" s="165"/>
      <c r="M104" s="148"/>
      <c r="N104" s="165"/>
      <c r="O104" s="148"/>
      <c r="P104" s="148"/>
      <c r="Q104" s="148"/>
      <c r="R104" s="148"/>
      <c r="S104" s="148"/>
      <c r="T104" s="197"/>
      <c r="U104" s="187"/>
      <c r="V104" s="180"/>
      <c r="W104" s="165"/>
      <c r="X104" s="179"/>
      <c r="Y104" s="179"/>
      <c r="Z104" s="179"/>
      <c r="AA104" s="179"/>
      <c r="AB104" s="130"/>
      <c r="AC104" s="195"/>
      <c r="AD104" s="148"/>
      <c r="AE104" s="138"/>
      <c r="AF104" s="148"/>
      <c r="AG104" s="129"/>
      <c r="AH104" s="129"/>
      <c r="AI104" s="171"/>
      <c r="AJ104" s="171"/>
      <c r="AK104" s="134"/>
      <c r="AL104" s="134"/>
      <c r="AM104" s="134"/>
      <c r="AN104" s="134"/>
      <c r="AO104" s="134"/>
      <c r="AP104" s="137"/>
      <c r="AQ104" s="134"/>
      <c r="AR104" s="134"/>
      <c r="AS104" s="134"/>
      <c r="AT104" s="134"/>
      <c r="AU104" s="134"/>
      <c r="AV104" s="235"/>
      <c r="AW104" s="238"/>
      <c r="AX104" s="138"/>
    </row>
    <row r="105" spans="1:50" ht="60" customHeight="1" x14ac:dyDescent="0.25">
      <c r="B105" s="232"/>
      <c r="C105" s="165"/>
      <c r="D105" s="165"/>
      <c r="E105" s="148"/>
      <c r="F105" s="148"/>
      <c r="G105" s="165"/>
      <c r="H105" s="148"/>
      <c r="I105" s="148"/>
      <c r="J105" s="165"/>
      <c r="K105" s="148"/>
      <c r="L105" s="165"/>
      <c r="M105" s="148"/>
      <c r="N105" s="165"/>
      <c r="O105" s="148"/>
      <c r="P105" s="148"/>
      <c r="Q105" s="148"/>
      <c r="R105" s="148"/>
      <c r="S105" s="148"/>
      <c r="T105" s="197"/>
      <c r="U105" s="187"/>
      <c r="V105" s="180"/>
      <c r="W105" s="63" t="s">
        <v>90</v>
      </c>
      <c r="X105" s="65">
        <v>0.15</v>
      </c>
      <c r="Y105" s="65">
        <v>0</v>
      </c>
      <c r="Z105" s="66">
        <v>0</v>
      </c>
      <c r="AA105" s="66">
        <v>0</v>
      </c>
      <c r="AB105" s="66">
        <v>1</v>
      </c>
      <c r="AC105" s="70">
        <f>SUM(Y105:AB105)</f>
        <v>1</v>
      </c>
      <c r="AD105" s="62" t="s">
        <v>42</v>
      </c>
      <c r="AE105" s="78" t="s">
        <v>308</v>
      </c>
      <c r="AF105" s="62" t="s">
        <v>310</v>
      </c>
      <c r="AG105" s="129"/>
      <c r="AH105" s="129"/>
      <c r="AI105" s="43"/>
      <c r="AJ105" s="63"/>
      <c r="AK105" s="108"/>
      <c r="AL105" s="102"/>
      <c r="AM105" s="102"/>
      <c r="AN105" s="102"/>
      <c r="AO105" s="102"/>
      <c r="AP105" s="103"/>
      <c r="AQ105" s="40"/>
      <c r="AR105" s="40"/>
      <c r="AS105" s="40"/>
      <c r="AT105" s="40"/>
      <c r="AU105" s="40"/>
      <c r="AV105" s="235"/>
      <c r="AW105" s="238"/>
      <c r="AX105" s="78"/>
    </row>
    <row r="106" spans="1:50" ht="57.75" customHeight="1" x14ac:dyDescent="0.25">
      <c r="B106" s="232"/>
      <c r="C106" s="165"/>
      <c r="D106" s="165"/>
      <c r="E106" s="148"/>
      <c r="F106" s="148"/>
      <c r="G106" s="165"/>
      <c r="H106" s="148"/>
      <c r="I106" s="148"/>
      <c r="J106" s="165"/>
      <c r="K106" s="148"/>
      <c r="L106" s="165"/>
      <c r="M106" s="148"/>
      <c r="N106" s="165"/>
      <c r="O106" s="148"/>
      <c r="P106" s="148"/>
      <c r="Q106" s="148"/>
      <c r="R106" s="148"/>
      <c r="S106" s="148"/>
      <c r="T106" s="197"/>
      <c r="U106" s="187"/>
      <c r="V106" s="180"/>
      <c r="W106" s="63" t="s">
        <v>128</v>
      </c>
      <c r="X106" s="65">
        <v>0.25</v>
      </c>
      <c r="Y106" s="66">
        <v>0</v>
      </c>
      <c r="Z106" s="66">
        <v>0.25</v>
      </c>
      <c r="AA106" s="66">
        <v>0.25</v>
      </c>
      <c r="AB106" s="66">
        <v>0.5</v>
      </c>
      <c r="AC106" s="70">
        <f>+SUMPRODUCT(Y106:AB106)</f>
        <v>1</v>
      </c>
      <c r="AD106" s="62" t="s">
        <v>42</v>
      </c>
      <c r="AE106" s="78" t="s">
        <v>309</v>
      </c>
      <c r="AF106" s="62" t="s">
        <v>311</v>
      </c>
      <c r="AG106" s="129"/>
      <c r="AH106" s="129"/>
      <c r="AI106" s="43" t="s">
        <v>160</v>
      </c>
      <c r="AJ106" s="63" t="s">
        <v>136</v>
      </c>
      <c r="AK106" s="108">
        <f>370000000+65000000</f>
        <v>435000000</v>
      </c>
      <c r="AL106" s="58">
        <f>370000000+65000000</f>
        <v>435000000</v>
      </c>
      <c r="AM106" s="58">
        <f t="shared" ref="AM106:AO106" si="8">370000000+65000000</f>
        <v>435000000</v>
      </c>
      <c r="AN106" s="58">
        <f t="shared" si="8"/>
        <v>435000000</v>
      </c>
      <c r="AO106" s="58">
        <f t="shared" si="8"/>
        <v>435000000</v>
      </c>
      <c r="AP106" s="65">
        <f>+AO106/AL106</f>
        <v>1</v>
      </c>
      <c r="AQ106" s="40">
        <v>435000000</v>
      </c>
      <c r="AR106" s="40">
        <v>435000000</v>
      </c>
      <c r="AS106" s="40">
        <v>0</v>
      </c>
      <c r="AT106" s="40">
        <v>0</v>
      </c>
      <c r="AU106" s="40">
        <f>351771428+65000000</f>
        <v>416771428</v>
      </c>
      <c r="AV106" s="235"/>
      <c r="AW106" s="238"/>
      <c r="AX106" s="78"/>
    </row>
    <row r="107" spans="1:50" ht="46.2" customHeight="1" x14ac:dyDescent="0.25">
      <c r="B107" s="232"/>
      <c r="C107" s="167" t="s">
        <v>34</v>
      </c>
      <c r="D107" s="167" t="s">
        <v>109</v>
      </c>
      <c r="E107" s="167" t="s">
        <v>239</v>
      </c>
      <c r="F107" s="167">
        <v>33</v>
      </c>
      <c r="G107" s="167" t="s">
        <v>189</v>
      </c>
      <c r="H107" s="128">
        <v>0.09</v>
      </c>
      <c r="I107" s="128">
        <v>0.1</v>
      </c>
      <c r="J107" s="167" t="s">
        <v>199</v>
      </c>
      <c r="K107" s="167">
        <v>3301085</v>
      </c>
      <c r="L107" s="167" t="s">
        <v>209</v>
      </c>
      <c r="M107" s="167">
        <v>330108500</v>
      </c>
      <c r="N107" s="167" t="s">
        <v>36</v>
      </c>
      <c r="O107" s="167" t="s">
        <v>37</v>
      </c>
      <c r="P107" s="167">
        <v>4</v>
      </c>
      <c r="Q107" s="167">
        <v>4</v>
      </c>
      <c r="R107" s="167" t="s">
        <v>39</v>
      </c>
      <c r="S107" s="167">
        <v>1</v>
      </c>
      <c r="T107" s="167">
        <f>S107*V107</f>
        <v>1</v>
      </c>
      <c r="U107" s="128">
        <f>+SUMPRODUCT(X107*AB107)</f>
        <v>1</v>
      </c>
      <c r="V107" s="128">
        <f>+SUMPRODUCT(X107*AC107)</f>
        <v>1</v>
      </c>
      <c r="W107" s="167" t="s">
        <v>129</v>
      </c>
      <c r="X107" s="128">
        <v>1</v>
      </c>
      <c r="Y107" s="128">
        <v>0</v>
      </c>
      <c r="Z107" s="128">
        <v>0</v>
      </c>
      <c r="AA107" s="128">
        <v>0</v>
      </c>
      <c r="AB107" s="128">
        <v>1</v>
      </c>
      <c r="AC107" s="128">
        <f>+SUM(Y107:AB107)</f>
        <v>1</v>
      </c>
      <c r="AD107" s="167" t="s">
        <v>74</v>
      </c>
      <c r="AE107" s="139" t="s">
        <v>312</v>
      </c>
      <c r="AF107" s="167" t="s">
        <v>310</v>
      </c>
      <c r="AG107" s="129"/>
      <c r="AH107" s="129"/>
      <c r="AI107" s="43" t="s">
        <v>261</v>
      </c>
      <c r="AJ107" s="63" t="s">
        <v>134</v>
      </c>
      <c r="AK107" s="108">
        <v>26245472</v>
      </c>
      <c r="AL107" s="58">
        <v>52600000</v>
      </c>
      <c r="AM107" s="58">
        <v>26245472</v>
      </c>
      <c r="AN107" s="58">
        <v>26245472</v>
      </c>
      <c r="AO107" s="58">
        <v>26245472</v>
      </c>
      <c r="AP107" s="65">
        <f>+AO107/AL107</f>
        <v>0.49896334600760456</v>
      </c>
      <c r="AQ107" s="40">
        <v>26245472</v>
      </c>
      <c r="AR107" s="40">
        <v>52600000</v>
      </c>
      <c r="AS107" s="40">
        <v>0</v>
      </c>
      <c r="AT107" s="40">
        <v>0</v>
      </c>
      <c r="AU107" s="40">
        <v>0</v>
      </c>
      <c r="AV107" s="235"/>
      <c r="AW107" s="238"/>
      <c r="AX107" s="78"/>
    </row>
    <row r="108" spans="1:50" ht="56.4" customHeight="1" x14ac:dyDescent="0.25">
      <c r="B108" s="233"/>
      <c r="C108" s="168"/>
      <c r="D108" s="168"/>
      <c r="E108" s="168"/>
      <c r="F108" s="168"/>
      <c r="G108" s="168"/>
      <c r="H108" s="130"/>
      <c r="I108" s="130"/>
      <c r="J108" s="168"/>
      <c r="K108" s="168"/>
      <c r="L108" s="168"/>
      <c r="M108" s="168"/>
      <c r="N108" s="168"/>
      <c r="O108" s="168"/>
      <c r="P108" s="168"/>
      <c r="Q108" s="168"/>
      <c r="R108" s="168"/>
      <c r="S108" s="168"/>
      <c r="T108" s="168"/>
      <c r="U108" s="130"/>
      <c r="V108" s="130"/>
      <c r="W108" s="168"/>
      <c r="X108" s="130"/>
      <c r="Y108" s="130"/>
      <c r="Z108" s="130"/>
      <c r="AA108" s="130"/>
      <c r="AB108" s="130"/>
      <c r="AC108" s="130"/>
      <c r="AD108" s="168"/>
      <c r="AE108" s="140"/>
      <c r="AF108" s="168"/>
      <c r="AG108" s="130"/>
      <c r="AH108" s="130"/>
      <c r="AI108" s="95" t="s">
        <v>159</v>
      </c>
      <c r="AJ108" s="95" t="s">
        <v>155</v>
      </c>
      <c r="AK108" s="108"/>
      <c r="AL108" s="58">
        <v>50000000</v>
      </c>
      <c r="AM108" s="58">
        <v>50000000</v>
      </c>
      <c r="AN108" s="58">
        <v>50000000</v>
      </c>
      <c r="AO108" s="58">
        <v>50000000</v>
      </c>
      <c r="AP108" s="79">
        <f>+AO108/AL108</f>
        <v>1</v>
      </c>
      <c r="AQ108" s="40"/>
      <c r="AR108" s="40">
        <v>50000000</v>
      </c>
      <c r="AS108" s="40"/>
      <c r="AT108" s="40"/>
      <c r="AU108" s="40">
        <v>50000000</v>
      </c>
      <c r="AV108" s="236"/>
      <c r="AW108" s="239"/>
      <c r="AX108" s="81"/>
    </row>
    <row r="109" spans="1:50" s="57" customFormat="1" ht="48" customHeight="1" x14ac:dyDescent="0.3">
      <c r="A109" s="44"/>
      <c r="B109" s="45"/>
      <c r="C109" s="46"/>
      <c r="D109" s="46"/>
      <c r="E109" s="47"/>
      <c r="F109" s="47"/>
      <c r="G109" s="46"/>
      <c r="H109" s="47"/>
      <c r="I109" s="47"/>
      <c r="J109" s="46"/>
      <c r="K109" s="47"/>
      <c r="L109" s="46"/>
      <c r="M109" s="47"/>
      <c r="N109" s="48"/>
      <c r="O109" s="47"/>
      <c r="P109" s="48"/>
      <c r="Q109" s="48"/>
      <c r="R109" s="47"/>
      <c r="S109" s="47"/>
      <c r="T109" s="49"/>
      <c r="U109" s="50">
        <f>AVERAGE(U13:U108)</f>
        <v>0.38262647058823535</v>
      </c>
      <c r="V109" s="50">
        <f>+AVERAGE(V13:V108)</f>
        <v>0.90349764705882363</v>
      </c>
      <c r="W109" s="48"/>
      <c r="X109" s="47"/>
      <c r="Y109" s="51"/>
      <c r="Z109" s="48"/>
      <c r="AA109" s="48"/>
      <c r="AB109" s="48"/>
      <c r="AC109" s="48"/>
      <c r="AD109" s="47"/>
      <c r="AE109" s="48"/>
      <c r="AF109" s="47"/>
      <c r="AG109" s="37"/>
      <c r="AH109" s="37"/>
      <c r="AI109" s="52"/>
      <c r="AJ109" s="53"/>
      <c r="AK109" s="54">
        <f>+SUM(AK13:AK108)</f>
        <v>2991784194</v>
      </c>
      <c r="AL109" s="54">
        <f>+SUM(AL13:AL108)</f>
        <v>6146726702.1599998</v>
      </c>
      <c r="AM109" s="54">
        <f>+SUM(AM13:AM108)</f>
        <v>5969512156.1599998</v>
      </c>
      <c r="AN109" s="54">
        <f>+SUM(AN13:AN108)</f>
        <v>5969512156.1599998</v>
      </c>
      <c r="AO109" s="54">
        <f>+SUM(AO13:AO108)</f>
        <v>5969512156.1599998</v>
      </c>
      <c r="AP109" s="55">
        <f>AN109/AL109</f>
        <v>0.97116928170277594</v>
      </c>
      <c r="AQ109" s="120">
        <f>SUM(AQ13:AQ108)</f>
        <v>2991784194</v>
      </c>
      <c r="AR109" s="120">
        <f>SUM(AR13:AR108)</f>
        <v>6146726702.1599998</v>
      </c>
      <c r="AS109" s="120">
        <f>SUM(AS13:AS108)</f>
        <v>0</v>
      </c>
      <c r="AT109" s="120">
        <f>SUM(AT13:AT108)</f>
        <v>3571100</v>
      </c>
      <c r="AU109" s="120">
        <f>SUM(AU13:AU108)</f>
        <v>5809926642</v>
      </c>
      <c r="AV109" s="56"/>
      <c r="AW109" s="37"/>
      <c r="AX109" s="37"/>
    </row>
    <row r="110" spans="1:50" ht="19.5" customHeight="1" x14ac:dyDescent="0.25">
      <c r="C110" s="34"/>
      <c r="D110" s="34"/>
      <c r="G110" s="34"/>
      <c r="J110" s="34"/>
      <c r="L110" s="34"/>
      <c r="AI110" s="34"/>
      <c r="AJ110" s="29" t="s">
        <v>140</v>
      </c>
      <c r="AK110" s="59">
        <v>40155000</v>
      </c>
      <c r="AL110" s="60">
        <v>-40155000</v>
      </c>
      <c r="AN110" s="31"/>
      <c r="AP110" s="61"/>
      <c r="AQ110" s="20"/>
      <c r="AR110" s="20"/>
      <c r="AS110" s="20"/>
      <c r="AT110" s="20"/>
      <c r="AU110" s="121">
        <f>+AU109/AR109</f>
        <v>0.94520659914135341</v>
      </c>
    </row>
    <row r="111" spans="1:50" ht="22.5" customHeight="1" x14ac:dyDescent="0.25">
      <c r="C111" s="34"/>
      <c r="D111" s="34"/>
      <c r="G111" s="34"/>
      <c r="J111" s="34"/>
      <c r="L111" s="34"/>
      <c r="AI111" s="34"/>
      <c r="AK111" s="59">
        <f>+AK109-AK110</f>
        <v>2951629194</v>
      </c>
      <c r="AL111" s="59">
        <f>+AL109+AL110</f>
        <v>6106571702.1599998</v>
      </c>
      <c r="AN111" s="31"/>
      <c r="AP111" s="61"/>
      <c r="AQ111" s="20"/>
      <c r="AR111" s="20"/>
      <c r="AS111" s="20"/>
      <c r="AT111" s="20"/>
      <c r="AU111" s="20"/>
    </row>
    <row r="112" spans="1:50" ht="22.5" customHeight="1" x14ac:dyDescent="0.25">
      <c r="C112" s="34"/>
      <c r="D112" s="34"/>
      <c r="AL112" s="30"/>
      <c r="AN112" s="20"/>
      <c r="AO112" s="30"/>
      <c r="AQ112" s="20"/>
      <c r="AR112" s="20"/>
      <c r="AS112" s="31"/>
      <c r="AT112" s="20"/>
      <c r="AU112" s="20"/>
    </row>
    <row r="113" spans="3:47" x14ac:dyDescent="0.25">
      <c r="C113" s="34"/>
      <c r="D113" s="34"/>
      <c r="AL113" s="31"/>
      <c r="AM113" s="30"/>
      <c r="AN113" s="30"/>
      <c r="AQ113" s="20"/>
      <c r="AR113" s="20"/>
      <c r="AS113" s="20"/>
      <c r="AT113" s="20"/>
      <c r="AU113" s="20"/>
    </row>
    <row r="114" spans="3:47" x14ac:dyDescent="0.25">
      <c r="C114" s="34"/>
      <c r="D114" s="34"/>
      <c r="AM114" s="30"/>
      <c r="AN114" s="30"/>
      <c r="AQ114" s="20"/>
      <c r="AR114" s="20"/>
      <c r="AS114" s="20"/>
      <c r="AT114" s="20"/>
      <c r="AU114" s="20"/>
    </row>
    <row r="115" spans="3:47" x14ac:dyDescent="0.25">
      <c r="C115" s="34"/>
      <c r="D115" s="34"/>
      <c r="AL115" s="31"/>
      <c r="AM115" s="32"/>
      <c r="AN115" s="32"/>
      <c r="AQ115" s="20"/>
      <c r="AR115" s="20"/>
      <c r="AS115" s="20"/>
      <c r="AT115" s="20"/>
      <c r="AU115" s="20"/>
    </row>
    <row r="116" spans="3:47" x14ac:dyDescent="0.25">
      <c r="C116" s="34"/>
      <c r="D116" s="34"/>
      <c r="AM116" s="30"/>
      <c r="AN116" s="30"/>
      <c r="AQ116" s="20"/>
      <c r="AR116" s="31"/>
      <c r="AS116" s="20"/>
      <c r="AT116" s="20"/>
      <c r="AU116" s="20"/>
    </row>
    <row r="117" spans="3:47" x14ac:dyDescent="0.25">
      <c r="C117" s="34"/>
      <c r="D117" s="34"/>
      <c r="AM117" s="30"/>
      <c r="AN117" s="30"/>
      <c r="AQ117" s="20"/>
      <c r="AR117" s="31"/>
      <c r="AS117" s="20"/>
      <c r="AT117" s="20"/>
      <c r="AU117" s="20"/>
    </row>
    <row r="118" spans="3:47" x14ac:dyDescent="0.25">
      <c r="C118" s="34"/>
      <c r="D118" s="34"/>
      <c r="AN118" s="20"/>
      <c r="AQ118" s="20"/>
      <c r="AR118" s="20"/>
      <c r="AS118" s="20"/>
      <c r="AT118" s="20"/>
      <c r="AU118" s="20"/>
    </row>
    <row r="119" spans="3:47" x14ac:dyDescent="0.25">
      <c r="C119" s="34"/>
      <c r="D119" s="34"/>
      <c r="AN119" s="20"/>
      <c r="AQ119" s="20"/>
      <c r="AR119" s="20"/>
      <c r="AS119" s="20"/>
      <c r="AT119" s="20"/>
      <c r="AU119" s="20"/>
    </row>
    <row r="120" spans="3:47" x14ac:dyDescent="0.25">
      <c r="C120" s="34"/>
      <c r="D120" s="34"/>
      <c r="AN120" s="20"/>
      <c r="AQ120" s="20"/>
      <c r="AR120" s="20"/>
      <c r="AS120" s="20"/>
      <c r="AT120" s="20"/>
      <c r="AU120" s="20"/>
    </row>
    <row r="121" spans="3:47" x14ac:dyDescent="0.25">
      <c r="C121" s="34"/>
      <c r="D121" s="34"/>
      <c r="AN121" s="20"/>
      <c r="AQ121" s="20"/>
      <c r="AR121" s="20"/>
      <c r="AS121" s="20"/>
      <c r="AT121" s="20"/>
      <c r="AU121" s="20"/>
    </row>
    <row r="122" spans="3:47" x14ac:dyDescent="0.25">
      <c r="C122" s="34"/>
      <c r="D122" s="34"/>
      <c r="AN122" s="20"/>
      <c r="AQ122" s="20"/>
      <c r="AR122" s="20"/>
      <c r="AS122" s="20"/>
      <c r="AT122" s="20"/>
      <c r="AU122" s="20"/>
    </row>
    <row r="123" spans="3:47" x14ac:dyDescent="0.25">
      <c r="C123" s="34"/>
      <c r="D123" s="34"/>
      <c r="AN123" s="20"/>
      <c r="AQ123" s="20"/>
      <c r="AR123" s="20"/>
      <c r="AS123" s="20"/>
      <c r="AT123" s="20"/>
      <c r="AU123" s="20"/>
    </row>
    <row r="124" spans="3:47" x14ac:dyDescent="0.25">
      <c r="C124" s="34"/>
      <c r="D124" s="34"/>
      <c r="AN124" s="20"/>
      <c r="AQ124" s="20"/>
      <c r="AR124" s="20"/>
      <c r="AS124" s="20"/>
      <c r="AT124" s="20"/>
      <c r="AU124" s="20"/>
    </row>
    <row r="125" spans="3:47" x14ac:dyDescent="0.25">
      <c r="C125" s="34"/>
      <c r="D125" s="34"/>
      <c r="AN125" s="20"/>
      <c r="AQ125" s="20"/>
      <c r="AR125" s="20"/>
      <c r="AS125" s="20"/>
      <c r="AT125" s="20"/>
      <c r="AU125" s="20"/>
    </row>
    <row r="126" spans="3:47" x14ac:dyDescent="0.25">
      <c r="C126" s="34"/>
      <c r="D126" s="34"/>
      <c r="AN126" s="20"/>
      <c r="AQ126" s="20"/>
      <c r="AR126" s="20"/>
      <c r="AS126" s="20"/>
      <c r="AT126" s="20"/>
      <c r="AU126" s="20"/>
    </row>
    <row r="127" spans="3:47" x14ac:dyDescent="0.25">
      <c r="C127" s="34"/>
      <c r="D127" s="34"/>
      <c r="AN127" s="20"/>
      <c r="AQ127" s="20"/>
      <c r="AR127" s="20"/>
      <c r="AS127" s="20"/>
      <c r="AT127" s="20"/>
      <c r="AU127" s="20"/>
    </row>
    <row r="128" spans="3:47" x14ac:dyDescent="0.25">
      <c r="C128" s="34"/>
      <c r="D128" s="34"/>
      <c r="AN128" s="20"/>
      <c r="AQ128" s="20"/>
      <c r="AR128" s="20"/>
      <c r="AS128" s="20"/>
      <c r="AT128" s="20"/>
      <c r="AU128" s="20"/>
    </row>
    <row r="129" spans="3:47" x14ac:dyDescent="0.25">
      <c r="C129" s="34"/>
      <c r="D129" s="34"/>
      <c r="AN129" s="20"/>
      <c r="AQ129" s="20"/>
      <c r="AR129" s="20"/>
      <c r="AS129" s="20"/>
      <c r="AT129" s="20"/>
      <c r="AU129" s="20"/>
    </row>
    <row r="130" spans="3:47" x14ac:dyDescent="0.25">
      <c r="C130" s="34"/>
      <c r="D130" s="34"/>
      <c r="AN130" s="20"/>
      <c r="AQ130" s="20"/>
      <c r="AR130" s="20"/>
      <c r="AS130" s="20"/>
      <c r="AT130" s="20"/>
      <c r="AU130" s="20"/>
    </row>
    <row r="131" spans="3:47" x14ac:dyDescent="0.25">
      <c r="C131" s="34"/>
      <c r="D131" s="34"/>
      <c r="AN131" s="20"/>
      <c r="AQ131" s="20"/>
      <c r="AR131" s="20"/>
      <c r="AS131" s="20"/>
      <c r="AT131" s="20"/>
      <c r="AU131" s="20"/>
    </row>
    <row r="132" spans="3:47" x14ac:dyDescent="0.25">
      <c r="C132" s="34"/>
      <c r="D132" s="34"/>
      <c r="AN132" s="20"/>
      <c r="AQ132" s="20"/>
      <c r="AR132" s="20"/>
      <c r="AS132" s="20"/>
      <c r="AT132" s="20"/>
      <c r="AU132" s="20"/>
    </row>
    <row r="133" spans="3:47" x14ac:dyDescent="0.25">
      <c r="C133" s="34"/>
      <c r="D133" s="34"/>
      <c r="AN133" s="20"/>
      <c r="AQ133" s="20"/>
      <c r="AR133" s="20"/>
      <c r="AS133" s="20"/>
      <c r="AT133" s="20"/>
      <c r="AU133" s="20"/>
    </row>
    <row r="134" spans="3:47" x14ac:dyDescent="0.25">
      <c r="C134" s="34"/>
      <c r="D134" s="34"/>
      <c r="AN134" s="20"/>
      <c r="AQ134" s="20"/>
      <c r="AR134" s="20"/>
      <c r="AS134" s="20"/>
      <c r="AT134" s="20"/>
      <c r="AU134" s="20"/>
    </row>
    <row r="135" spans="3:47" x14ac:dyDescent="0.25">
      <c r="C135" s="34"/>
      <c r="D135" s="34"/>
      <c r="AN135" s="20"/>
      <c r="AQ135" s="20"/>
      <c r="AR135" s="20"/>
      <c r="AS135" s="20"/>
      <c r="AT135" s="20"/>
      <c r="AU135" s="20"/>
    </row>
    <row r="136" spans="3:47" x14ac:dyDescent="0.25">
      <c r="C136" s="34"/>
      <c r="D136" s="34"/>
      <c r="AN136" s="20"/>
      <c r="AQ136" s="20"/>
      <c r="AR136" s="20"/>
      <c r="AS136" s="20"/>
      <c r="AT136" s="20"/>
      <c r="AU136" s="20"/>
    </row>
    <row r="137" spans="3:47" x14ac:dyDescent="0.25">
      <c r="C137" s="34"/>
      <c r="D137" s="34"/>
      <c r="AN137" s="20"/>
      <c r="AQ137" s="20"/>
      <c r="AR137" s="20"/>
      <c r="AS137" s="20"/>
      <c r="AT137" s="20"/>
      <c r="AU137" s="20"/>
    </row>
    <row r="138" spans="3:47" x14ac:dyDescent="0.25">
      <c r="C138" s="34"/>
      <c r="D138" s="34"/>
      <c r="AN138" s="20"/>
      <c r="AQ138" s="20"/>
      <c r="AR138" s="20"/>
      <c r="AS138" s="20"/>
      <c r="AT138" s="20"/>
      <c r="AU138" s="20"/>
    </row>
    <row r="139" spans="3:47" x14ac:dyDescent="0.25">
      <c r="C139" s="34"/>
      <c r="D139" s="34"/>
      <c r="AN139" s="20"/>
      <c r="AQ139" s="20"/>
      <c r="AR139" s="20"/>
      <c r="AS139" s="20"/>
      <c r="AT139" s="20"/>
      <c r="AU139" s="20"/>
    </row>
    <row r="140" spans="3:47" x14ac:dyDescent="0.25">
      <c r="C140" s="34"/>
      <c r="D140" s="34"/>
      <c r="AN140" s="20"/>
      <c r="AQ140" s="20"/>
      <c r="AR140" s="20"/>
      <c r="AS140" s="20"/>
      <c r="AT140" s="20"/>
      <c r="AU140" s="20"/>
    </row>
    <row r="141" spans="3:47" x14ac:dyDescent="0.25">
      <c r="C141" s="34"/>
      <c r="D141" s="34"/>
      <c r="AN141" s="20"/>
      <c r="AQ141" s="20"/>
      <c r="AR141" s="20"/>
      <c r="AS141" s="20"/>
      <c r="AT141" s="20"/>
      <c r="AU141" s="20"/>
    </row>
    <row r="142" spans="3:47" x14ac:dyDescent="0.25">
      <c r="C142" s="34"/>
      <c r="D142" s="34"/>
      <c r="AN142" s="20"/>
      <c r="AQ142" s="20"/>
      <c r="AR142" s="20"/>
      <c r="AS142" s="20"/>
      <c r="AT142" s="20"/>
      <c r="AU142" s="20"/>
    </row>
    <row r="143" spans="3:47" x14ac:dyDescent="0.25">
      <c r="C143" s="34"/>
      <c r="D143" s="34"/>
      <c r="AN143" s="20"/>
      <c r="AQ143" s="20"/>
      <c r="AR143" s="20"/>
      <c r="AS143" s="20"/>
      <c r="AT143" s="20"/>
      <c r="AU143" s="20"/>
    </row>
    <row r="144" spans="3:47" x14ac:dyDescent="0.25">
      <c r="C144" s="34"/>
      <c r="D144" s="34"/>
      <c r="AN144" s="20"/>
      <c r="AQ144" s="20"/>
      <c r="AR144" s="20"/>
      <c r="AS144" s="20"/>
      <c r="AT144" s="20"/>
      <c r="AU144" s="20"/>
    </row>
    <row r="145" spans="3:47" x14ac:dyDescent="0.25">
      <c r="C145" s="34"/>
      <c r="D145" s="34"/>
      <c r="AN145" s="20"/>
      <c r="AQ145" s="20"/>
      <c r="AR145" s="20"/>
      <c r="AS145" s="20"/>
      <c r="AT145" s="20"/>
      <c r="AU145" s="20"/>
    </row>
    <row r="146" spans="3:47" x14ac:dyDescent="0.25">
      <c r="C146" s="34"/>
      <c r="D146" s="34"/>
      <c r="AN146" s="20"/>
      <c r="AQ146" s="20"/>
      <c r="AR146" s="20"/>
      <c r="AS146" s="20"/>
      <c r="AT146" s="20"/>
      <c r="AU146" s="20"/>
    </row>
    <row r="147" spans="3:47" x14ac:dyDescent="0.25">
      <c r="C147" s="34"/>
      <c r="D147" s="34"/>
      <c r="AN147" s="20"/>
      <c r="AQ147" s="20"/>
      <c r="AR147" s="20"/>
      <c r="AS147" s="20"/>
      <c r="AT147" s="20"/>
      <c r="AU147" s="20"/>
    </row>
    <row r="148" spans="3:47" x14ac:dyDescent="0.25">
      <c r="C148" s="34"/>
      <c r="D148" s="34"/>
      <c r="AN148" s="20"/>
      <c r="AQ148" s="20"/>
      <c r="AR148" s="20"/>
      <c r="AS148" s="20"/>
      <c r="AT148" s="20"/>
      <c r="AU148" s="20"/>
    </row>
    <row r="149" spans="3:47" x14ac:dyDescent="0.25">
      <c r="C149" s="34"/>
      <c r="D149" s="34"/>
      <c r="AN149" s="20"/>
      <c r="AQ149" s="20"/>
      <c r="AR149" s="20"/>
      <c r="AS149" s="20"/>
      <c r="AT149" s="20"/>
      <c r="AU149" s="20"/>
    </row>
    <row r="150" spans="3:47" x14ac:dyDescent="0.25">
      <c r="C150" s="34"/>
      <c r="D150" s="34"/>
      <c r="AN150" s="20"/>
      <c r="AQ150" s="20"/>
      <c r="AR150" s="20"/>
      <c r="AS150" s="20"/>
      <c r="AT150" s="20"/>
      <c r="AU150" s="20"/>
    </row>
    <row r="151" spans="3:47" x14ac:dyDescent="0.25">
      <c r="C151" s="34"/>
      <c r="D151" s="34"/>
      <c r="AN151" s="20"/>
      <c r="AQ151" s="20"/>
      <c r="AR151" s="20"/>
      <c r="AS151" s="20"/>
      <c r="AT151" s="20"/>
      <c r="AU151" s="20"/>
    </row>
    <row r="152" spans="3:47" x14ac:dyDescent="0.25">
      <c r="C152" s="34"/>
      <c r="D152" s="34"/>
      <c r="AN152" s="20"/>
      <c r="AQ152" s="20"/>
      <c r="AR152" s="20"/>
      <c r="AS152" s="20"/>
      <c r="AT152" s="20"/>
      <c r="AU152" s="20"/>
    </row>
    <row r="153" spans="3:47" x14ac:dyDescent="0.25">
      <c r="C153" s="34"/>
      <c r="D153" s="34"/>
      <c r="AN153" s="20"/>
      <c r="AQ153" s="20"/>
      <c r="AR153" s="20"/>
      <c r="AS153" s="20"/>
      <c r="AT153" s="20"/>
      <c r="AU153" s="20"/>
    </row>
    <row r="154" spans="3:47" x14ac:dyDescent="0.25">
      <c r="C154" s="34"/>
      <c r="D154" s="34"/>
      <c r="AN154" s="20"/>
      <c r="AQ154" s="20"/>
      <c r="AR154" s="20"/>
      <c r="AS154" s="20"/>
      <c r="AT154" s="20"/>
      <c r="AU154" s="20"/>
    </row>
    <row r="155" spans="3:47" x14ac:dyDescent="0.25">
      <c r="AN155" s="20"/>
      <c r="AQ155" s="20"/>
      <c r="AR155" s="20"/>
      <c r="AS155" s="20"/>
      <c r="AT155" s="20"/>
      <c r="AU155" s="20"/>
    </row>
    <row r="156" spans="3:47" x14ac:dyDescent="0.25">
      <c r="AN156" s="20"/>
      <c r="AQ156" s="20"/>
      <c r="AR156" s="20"/>
      <c r="AS156" s="20"/>
      <c r="AT156" s="20"/>
      <c r="AU156" s="20"/>
    </row>
    <row r="157" spans="3:47" x14ac:dyDescent="0.25">
      <c r="AN157" s="20"/>
      <c r="AQ157" s="20"/>
      <c r="AR157" s="20"/>
      <c r="AS157" s="20"/>
      <c r="AT157" s="20"/>
      <c r="AU157" s="20"/>
    </row>
    <row r="158" spans="3:47" x14ac:dyDescent="0.25">
      <c r="AN158" s="20"/>
      <c r="AQ158" s="20"/>
      <c r="AR158" s="20"/>
      <c r="AS158" s="20"/>
      <c r="AT158" s="20"/>
      <c r="AU158" s="20"/>
    </row>
    <row r="159" spans="3:47" x14ac:dyDescent="0.25">
      <c r="AN159" s="20"/>
      <c r="AQ159" s="20"/>
      <c r="AR159" s="20"/>
      <c r="AS159" s="20"/>
      <c r="AT159" s="20"/>
      <c r="AU159" s="20"/>
    </row>
    <row r="160" spans="3:47" x14ac:dyDescent="0.25">
      <c r="AN160" s="20"/>
      <c r="AQ160" s="20"/>
      <c r="AR160" s="20"/>
      <c r="AS160" s="20"/>
      <c r="AT160" s="20"/>
      <c r="AU160" s="20"/>
    </row>
    <row r="161" spans="40:47" x14ac:dyDescent="0.25">
      <c r="AN161" s="20"/>
      <c r="AQ161" s="20"/>
      <c r="AR161" s="20"/>
      <c r="AS161" s="20"/>
      <c r="AT161" s="20"/>
      <c r="AU161" s="20"/>
    </row>
    <row r="162" spans="40:47" x14ac:dyDescent="0.25">
      <c r="AN162" s="20"/>
      <c r="AQ162" s="20"/>
      <c r="AR162" s="20"/>
      <c r="AS162" s="20"/>
      <c r="AT162" s="20"/>
      <c r="AU162" s="20"/>
    </row>
    <row r="163" spans="40:47" x14ac:dyDescent="0.25">
      <c r="AN163" s="20"/>
      <c r="AQ163" s="20"/>
      <c r="AR163" s="20"/>
      <c r="AS163" s="20"/>
      <c r="AT163" s="20"/>
      <c r="AU163" s="20"/>
    </row>
    <row r="164" spans="40:47" x14ac:dyDescent="0.25">
      <c r="AN164" s="20"/>
      <c r="AQ164" s="20"/>
      <c r="AR164" s="20"/>
      <c r="AS164" s="20"/>
      <c r="AT164" s="20"/>
      <c r="AU164" s="20"/>
    </row>
    <row r="165" spans="40:47" x14ac:dyDescent="0.25">
      <c r="AN165" s="20"/>
      <c r="AQ165" s="20"/>
      <c r="AR165" s="20"/>
      <c r="AS165" s="20"/>
      <c r="AT165" s="20"/>
      <c r="AU165" s="20"/>
    </row>
    <row r="166" spans="40:47" x14ac:dyDescent="0.25">
      <c r="AN166" s="20"/>
      <c r="AQ166" s="20"/>
      <c r="AR166" s="20"/>
      <c r="AS166" s="20"/>
      <c r="AT166" s="20"/>
      <c r="AU166" s="20"/>
    </row>
    <row r="167" spans="40:47" x14ac:dyDescent="0.25">
      <c r="AN167" s="20"/>
      <c r="AQ167" s="20"/>
      <c r="AR167" s="20"/>
      <c r="AS167" s="20"/>
      <c r="AT167" s="20"/>
      <c r="AU167" s="20"/>
    </row>
    <row r="168" spans="40:47" x14ac:dyDescent="0.25">
      <c r="AN168" s="20"/>
      <c r="AQ168" s="20"/>
      <c r="AR168" s="20"/>
      <c r="AS168" s="20"/>
      <c r="AT168" s="20"/>
      <c r="AU168" s="20"/>
    </row>
    <row r="169" spans="40:47" x14ac:dyDescent="0.25">
      <c r="AN169" s="20"/>
      <c r="AQ169" s="20"/>
      <c r="AR169" s="20"/>
      <c r="AS169" s="20"/>
      <c r="AT169" s="20"/>
      <c r="AU169" s="20"/>
    </row>
    <row r="170" spans="40:47" x14ac:dyDescent="0.25">
      <c r="AN170" s="20"/>
      <c r="AQ170" s="20"/>
      <c r="AR170" s="20"/>
      <c r="AS170" s="20"/>
      <c r="AT170" s="20"/>
      <c r="AU170" s="20"/>
    </row>
    <row r="171" spans="40:47" x14ac:dyDescent="0.25">
      <c r="AN171" s="20"/>
      <c r="AQ171" s="20"/>
      <c r="AR171" s="20"/>
      <c r="AS171" s="20"/>
      <c r="AT171" s="20"/>
      <c r="AU171" s="20"/>
    </row>
    <row r="172" spans="40:47" x14ac:dyDescent="0.25">
      <c r="AN172" s="20"/>
      <c r="AQ172" s="20"/>
      <c r="AR172" s="20"/>
      <c r="AS172" s="20"/>
      <c r="AT172" s="20"/>
      <c r="AU172" s="20"/>
    </row>
    <row r="173" spans="40:47" x14ac:dyDescent="0.25">
      <c r="AN173" s="20"/>
      <c r="AQ173" s="20"/>
      <c r="AR173" s="20"/>
      <c r="AS173" s="20"/>
      <c r="AT173" s="20"/>
      <c r="AU173" s="20"/>
    </row>
    <row r="174" spans="40:47" x14ac:dyDescent="0.25">
      <c r="AN174" s="20"/>
      <c r="AQ174" s="20"/>
      <c r="AR174" s="20"/>
      <c r="AS174" s="20"/>
      <c r="AT174" s="20"/>
      <c r="AU174" s="20"/>
    </row>
    <row r="175" spans="40:47" x14ac:dyDescent="0.25">
      <c r="AN175" s="20"/>
      <c r="AQ175" s="20"/>
      <c r="AR175" s="20"/>
      <c r="AS175" s="20"/>
      <c r="AT175" s="20"/>
      <c r="AU175" s="20"/>
    </row>
    <row r="176" spans="40:47" x14ac:dyDescent="0.25">
      <c r="AN176" s="20"/>
      <c r="AQ176" s="20"/>
      <c r="AR176" s="20"/>
      <c r="AS176" s="20"/>
      <c r="AT176" s="20"/>
      <c r="AU176" s="20"/>
    </row>
    <row r="177" spans="40:47" x14ac:dyDescent="0.25">
      <c r="AN177" s="20"/>
      <c r="AQ177" s="20"/>
      <c r="AR177" s="20"/>
      <c r="AS177" s="20"/>
      <c r="AT177" s="20"/>
      <c r="AU177" s="20"/>
    </row>
    <row r="178" spans="40:47" x14ac:dyDescent="0.25">
      <c r="AN178" s="20"/>
      <c r="AQ178" s="20"/>
      <c r="AR178" s="20"/>
      <c r="AS178" s="20"/>
      <c r="AT178" s="20"/>
      <c r="AU178" s="20"/>
    </row>
    <row r="179" spans="40:47" x14ac:dyDescent="0.25">
      <c r="AN179" s="20"/>
      <c r="AQ179" s="20"/>
      <c r="AR179" s="20"/>
      <c r="AS179" s="20"/>
      <c r="AT179" s="20"/>
      <c r="AU179" s="20"/>
    </row>
    <row r="180" spans="40:47" x14ac:dyDescent="0.25">
      <c r="AN180" s="20"/>
      <c r="AQ180" s="20"/>
      <c r="AR180" s="20"/>
      <c r="AS180" s="20"/>
      <c r="AT180" s="20"/>
      <c r="AU180" s="20"/>
    </row>
    <row r="181" spans="40:47" x14ac:dyDescent="0.25">
      <c r="AN181" s="20"/>
      <c r="AQ181" s="20"/>
      <c r="AR181" s="20"/>
      <c r="AS181" s="20"/>
      <c r="AT181" s="20"/>
      <c r="AU181" s="20"/>
    </row>
    <row r="182" spans="40:47" x14ac:dyDescent="0.25">
      <c r="AN182" s="20"/>
      <c r="AQ182" s="20"/>
      <c r="AR182" s="20"/>
      <c r="AS182" s="20"/>
      <c r="AT182" s="20"/>
      <c r="AU182" s="20"/>
    </row>
    <row r="183" spans="40:47" x14ac:dyDescent="0.25">
      <c r="AN183" s="20"/>
      <c r="AQ183" s="20"/>
      <c r="AR183" s="20"/>
      <c r="AS183" s="20"/>
      <c r="AT183" s="20"/>
      <c r="AU183" s="20"/>
    </row>
    <row r="184" spans="40:47" x14ac:dyDescent="0.25">
      <c r="AN184" s="20"/>
      <c r="AQ184" s="20"/>
      <c r="AR184" s="20"/>
      <c r="AS184" s="20"/>
      <c r="AT184" s="20"/>
      <c r="AU184" s="20"/>
    </row>
    <row r="185" spans="40:47" x14ac:dyDescent="0.25">
      <c r="AN185" s="20"/>
      <c r="AQ185" s="20"/>
      <c r="AR185" s="20"/>
      <c r="AS185" s="20"/>
      <c r="AT185" s="20"/>
      <c r="AU185" s="20"/>
    </row>
    <row r="186" spans="40:47" x14ac:dyDescent="0.25">
      <c r="AN186" s="20"/>
      <c r="AQ186" s="20"/>
      <c r="AR186" s="20"/>
      <c r="AS186" s="20"/>
      <c r="AT186" s="20"/>
      <c r="AU186" s="20"/>
    </row>
    <row r="187" spans="40:47" x14ac:dyDescent="0.25">
      <c r="AN187" s="20"/>
      <c r="AQ187" s="20"/>
      <c r="AR187" s="20"/>
      <c r="AS187" s="20"/>
      <c r="AT187" s="20"/>
      <c r="AU187" s="20"/>
    </row>
    <row r="188" spans="40:47" x14ac:dyDescent="0.25">
      <c r="AN188" s="20"/>
      <c r="AQ188" s="20"/>
      <c r="AR188" s="20"/>
      <c r="AS188" s="20"/>
      <c r="AT188" s="20"/>
      <c r="AU188" s="20"/>
    </row>
    <row r="189" spans="40:47" x14ac:dyDescent="0.25">
      <c r="AN189" s="20"/>
      <c r="AQ189" s="20"/>
      <c r="AR189" s="20"/>
      <c r="AS189" s="20"/>
      <c r="AT189" s="20"/>
      <c r="AU189" s="20"/>
    </row>
    <row r="190" spans="40:47" x14ac:dyDescent="0.25">
      <c r="AN190" s="20"/>
      <c r="AQ190" s="20"/>
      <c r="AR190" s="20"/>
      <c r="AS190" s="20"/>
      <c r="AT190" s="20"/>
      <c r="AU190" s="20"/>
    </row>
    <row r="191" spans="40:47" x14ac:dyDescent="0.25">
      <c r="AN191" s="20"/>
      <c r="AQ191" s="20"/>
      <c r="AR191" s="20"/>
      <c r="AS191" s="20"/>
      <c r="AT191" s="20"/>
      <c r="AU191" s="20"/>
    </row>
    <row r="192" spans="40:47" x14ac:dyDescent="0.25">
      <c r="AN192" s="20"/>
      <c r="AQ192" s="20"/>
      <c r="AR192" s="20"/>
      <c r="AS192" s="20"/>
      <c r="AT192" s="20"/>
      <c r="AU192" s="20"/>
    </row>
    <row r="193" spans="40:47" x14ac:dyDescent="0.25">
      <c r="AN193" s="20"/>
      <c r="AQ193" s="20"/>
      <c r="AR193" s="20"/>
      <c r="AS193" s="20"/>
      <c r="AT193" s="20"/>
      <c r="AU193" s="20"/>
    </row>
    <row r="194" spans="40:47" x14ac:dyDescent="0.25">
      <c r="AN194" s="20"/>
      <c r="AQ194" s="20"/>
      <c r="AR194" s="20"/>
      <c r="AS194" s="20"/>
      <c r="AT194" s="20"/>
      <c r="AU194" s="20"/>
    </row>
    <row r="195" spans="40:47" x14ac:dyDescent="0.25">
      <c r="AN195" s="20"/>
      <c r="AQ195" s="20"/>
      <c r="AR195" s="20"/>
      <c r="AS195" s="20"/>
      <c r="AT195" s="20"/>
      <c r="AU195" s="20"/>
    </row>
    <row r="196" spans="40:47" x14ac:dyDescent="0.25">
      <c r="AN196" s="20"/>
      <c r="AQ196" s="20"/>
      <c r="AR196" s="20"/>
      <c r="AS196" s="20"/>
      <c r="AT196" s="20"/>
      <c r="AU196" s="20"/>
    </row>
    <row r="197" spans="40:47" x14ac:dyDescent="0.25">
      <c r="AN197" s="20"/>
      <c r="AQ197" s="20"/>
      <c r="AR197" s="20"/>
      <c r="AS197" s="20"/>
      <c r="AT197" s="20"/>
      <c r="AU197" s="20"/>
    </row>
    <row r="198" spans="40:47" x14ac:dyDescent="0.25">
      <c r="AN198" s="20"/>
      <c r="AQ198" s="20"/>
      <c r="AR198" s="20"/>
      <c r="AS198" s="20"/>
      <c r="AT198" s="20"/>
      <c r="AU198" s="20"/>
    </row>
    <row r="199" spans="40:47" x14ac:dyDescent="0.25">
      <c r="AN199" s="20"/>
      <c r="AQ199" s="20"/>
      <c r="AR199" s="20"/>
      <c r="AS199" s="20"/>
      <c r="AT199" s="20"/>
      <c r="AU199" s="20"/>
    </row>
    <row r="200" spans="40:47" x14ac:dyDescent="0.25">
      <c r="AN200" s="20"/>
      <c r="AQ200" s="20"/>
      <c r="AR200" s="20"/>
      <c r="AS200" s="20"/>
      <c r="AT200" s="20"/>
      <c r="AU200" s="20"/>
    </row>
    <row r="201" spans="40:47" x14ac:dyDescent="0.25">
      <c r="AN201" s="20"/>
      <c r="AQ201" s="20"/>
      <c r="AR201" s="20"/>
      <c r="AS201" s="20"/>
      <c r="AT201" s="20"/>
      <c r="AU201" s="20"/>
    </row>
    <row r="202" spans="40:47" x14ac:dyDescent="0.25">
      <c r="AN202" s="20"/>
      <c r="AQ202" s="20"/>
      <c r="AR202" s="20"/>
      <c r="AS202" s="20"/>
      <c r="AT202" s="20"/>
      <c r="AU202" s="20"/>
    </row>
    <row r="203" spans="40:47" x14ac:dyDescent="0.25">
      <c r="AN203" s="20"/>
      <c r="AQ203" s="20"/>
      <c r="AR203" s="20"/>
      <c r="AS203" s="20"/>
      <c r="AT203" s="20"/>
      <c r="AU203" s="20"/>
    </row>
    <row r="204" spans="40:47" x14ac:dyDescent="0.25">
      <c r="AN204" s="20"/>
      <c r="AQ204" s="20"/>
      <c r="AR204" s="20"/>
      <c r="AS204" s="20"/>
      <c r="AT204" s="20"/>
      <c r="AU204" s="20"/>
    </row>
    <row r="205" spans="40:47" x14ac:dyDescent="0.25">
      <c r="AN205" s="20"/>
      <c r="AQ205" s="20"/>
      <c r="AR205" s="20"/>
      <c r="AS205" s="20"/>
      <c r="AT205" s="20"/>
      <c r="AU205" s="20"/>
    </row>
    <row r="206" spans="40:47" x14ac:dyDescent="0.25">
      <c r="AN206" s="20"/>
      <c r="AQ206" s="20"/>
      <c r="AR206" s="20"/>
      <c r="AS206" s="20"/>
      <c r="AT206" s="20"/>
      <c r="AU206" s="20"/>
    </row>
    <row r="207" spans="40:47" x14ac:dyDescent="0.25">
      <c r="AN207" s="20"/>
      <c r="AQ207" s="20"/>
      <c r="AR207" s="20"/>
      <c r="AS207" s="20"/>
      <c r="AT207" s="20"/>
      <c r="AU207" s="20"/>
    </row>
    <row r="208" spans="40:47" x14ac:dyDescent="0.25">
      <c r="AN208" s="20"/>
      <c r="AQ208" s="20"/>
      <c r="AR208" s="20"/>
      <c r="AS208" s="20"/>
      <c r="AT208" s="20"/>
      <c r="AU208" s="20"/>
    </row>
    <row r="209" spans="40:47" x14ac:dyDescent="0.25">
      <c r="AN209" s="20"/>
      <c r="AQ209" s="20"/>
      <c r="AR209" s="20"/>
      <c r="AS209" s="20"/>
      <c r="AT209" s="20"/>
      <c r="AU209" s="20"/>
    </row>
    <row r="210" spans="40:47" x14ac:dyDescent="0.25">
      <c r="AN210" s="20"/>
      <c r="AQ210" s="20"/>
      <c r="AR210" s="20"/>
      <c r="AS210" s="20"/>
      <c r="AT210" s="20"/>
      <c r="AU210" s="20"/>
    </row>
    <row r="211" spans="40:47" x14ac:dyDescent="0.25">
      <c r="AN211" s="20"/>
      <c r="AQ211" s="20"/>
      <c r="AR211" s="20"/>
      <c r="AS211" s="20"/>
      <c r="AT211" s="20"/>
      <c r="AU211" s="20"/>
    </row>
    <row r="212" spans="40:47" x14ac:dyDescent="0.25">
      <c r="AN212" s="20"/>
      <c r="AQ212" s="20"/>
      <c r="AR212" s="20"/>
      <c r="AS212" s="20"/>
      <c r="AT212" s="20"/>
      <c r="AU212" s="20"/>
    </row>
    <row r="213" spans="40:47" x14ac:dyDescent="0.25">
      <c r="AN213" s="20"/>
      <c r="AQ213" s="20"/>
      <c r="AR213" s="20"/>
      <c r="AS213" s="20"/>
      <c r="AT213" s="20"/>
      <c r="AU213" s="20"/>
    </row>
    <row r="214" spans="40:47" x14ac:dyDescent="0.25">
      <c r="AN214" s="20"/>
      <c r="AQ214" s="20"/>
      <c r="AR214" s="20"/>
      <c r="AS214" s="20"/>
      <c r="AT214" s="20"/>
      <c r="AU214" s="20"/>
    </row>
    <row r="215" spans="40:47" x14ac:dyDescent="0.25">
      <c r="AN215" s="20"/>
      <c r="AQ215" s="20"/>
      <c r="AR215" s="20"/>
      <c r="AS215" s="20"/>
      <c r="AT215" s="20"/>
      <c r="AU215" s="20"/>
    </row>
    <row r="216" spans="40:47" x14ac:dyDescent="0.25">
      <c r="AN216" s="20"/>
      <c r="AQ216" s="20"/>
      <c r="AR216" s="20"/>
      <c r="AS216" s="20"/>
      <c r="AT216" s="20"/>
      <c r="AU216" s="20"/>
    </row>
    <row r="217" spans="40:47" x14ac:dyDescent="0.25">
      <c r="AN217" s="20"/>
      <c r="AQ217" s="20"/>
      <c r="AR217" s="20"/>
      <c r="AS217" s="20"/>
      <c r="AT217" s="20"/>
      <c r="AU217" s="20"/>
    </row>
    <row r="218" spans="40:47" x14ac:dyDescent="0.25">
      <c r="AN218" s="20"/>
      <c r="AQ218" s="20"/>
      <c r="AR218" s="20"/>
      <c r="AS218" s="20"/>
      <c r="AT218" s="20"/>
      <c r="AU218" s="20"/>
    </row>
    <row r="219" spans="40:47" x14ac:dyDescent="0.25">
      <c r="AN219" s="20"/>
      <c r="AQ219" s="20"/>
      <c r="AR219" s="20"/>
      <c r="AS219" s="20"/>
      <c r="AT219" s="20"/>
      <c r="AU219" s="20"/>
    </row>
    <row r="220" spans="40:47" x14ac:dyDescent="0.25">
      <c r="AN220" s="20"/>
      <c r="AQ220" s="20"/>
      <c r="AR220" s="20"/>
      <c r="AS220" s="20"/>
      <c r="AT220" s="20"/>
      <c r="AU220" s="20"/>
    </row>
    <row r="221" spans="40:47" x14ac:dyDescent="0.25">
      <c r="AN221" s="20"/>
      <c r="AQ221" s="20"/>
      <c r="AR221" s="20"/>
      <c r="AS221" s="20"/>
      <c r="AT221" s="20"/>
      <c r="AU221" s="20"/>
    </row>
    <row r="222" spans="40:47" x14ac:dyDescent="0.25">
      <c r="AN222" s="20"/>
      <c r="AQ222" s="20"/>
      <c r="AR222" s="20"/>
      <c r="AS222" s="20"/>
      <c r="AT222" s="20"/>
      <c r="AU222" s="20"/>
    </row>
    <row r="223" spans="40:47" x14ac:dyDescent="0.25">
      <c r="AN223" s="20"/>
      <c r="AQ223" s="20"/>
      <c r="AR223" s="20"/>
      <c r="AS223" s="20"/>
      <c r="AT223" s="20"/>
      <c r="AU223" s="20"/>
    </row>
    <row r="224" spans="40:47" x14ac:dyDescent="0.25">
      <c r="AN224" s="20"/>
      <c r="AQ224" s="20"/>
      <c r="AR224" s="20"/>
      <c r="AS224" s="20"/>
      <c r="AT224" s="20"/>
      <c r="AU224" s="20"/>
    </row>
    <row r="225" spans="40:47" x14ac:dyDescent="0.25">
      <c r="AN225" s="20"/>
      <c r="AQ225" s="20"/>
      <c r="AR225" s="20"/>
      <c r="AS225" s="20"/>
      <c r="AT225" s="20"/>
      <c r="AU225" s="20"/>
    </row>
    <row r="226" spans="40:47" x14ac:dyDescent="0.25">
      <c r="AN226" s="20"/>
      <c r="AQ226" s="20"/>
      <c r="AR226" s="20"/>
      <c r="AS226" s="20"/>
      <c r="AT226" s="20"/>
      <c r="AU226" s="20"/>
    </row>
    <row r="227" spans="40:47" x14ac:dyDescent="0.25">
      <c r="AN227" s="20"/>
      <c r="AQ227" s="20"/>
      <c r="AR227" s="20"/>
      <c r="AS227" s="20"/>
      <c r="AT227" s="20"/>
      <c r="AU227" s="20"/>
    </row>
    <row r="228" spans="40:47" x14ac:dyDescent="0.25">
      <c r="AN228" s="20"/>
      <c r="AQ228" s="20"/>
      <c r="AR228" s="20"/>
      <c r="AS228" s="20"/>
      <c r="AT228" s="20"/>
      <c r="AU228" s="20"/>
    </row>
    <row r="229" spans="40:47" x14ac:dyDescent="0.25">
      <c r="AN229" s="20"/>
      <c r="AQ229" s="20"/>
      <c r="AR229" s="20"/>
      <c r="AS229" s="20"/>
      <c r="AT229" s="20"/>
      <c r="AU229" s="20"/>
    </row>
    <row r="230" spans="40:47" x14ac:dyDescent="0.25">
      <c r="AN230" s="20"/>
      <c r="AQ230" s="20"/>
      <c r="AR230" s="20"/>
      <c r="AS230" s="20"/>
      <c r="AT230" s="20"/>
      <c r="AU230" s="20"/>
    </row>
    <row r="231" spans="40:47" x14ac:dyDescent="0.25">
      <c r="AN231" s="20"/>
      <c r="AQ231" s="20"/>
      <c r="AR231" s="20"/>
      <c r="AS231" s="20"/>
      <c r="AT231" s="20"/>
      <c r="AU231" s="20"/>
    </row>
    <row r="232" spans="40:47" x14ac:dyDescent="0.25">
      <c r="AN232" s="20"/>
      <c r="AQ232" s="20"/>
      <c r="AR232" s="20"/>
      <c r="AS232" s="20"/>
      <c r="AT232" s="20"/>
      <c r="AU232" s="20"/>
    </row>
    <row r="233" spans="40:47" x14ac:dyDescent="0.25">
      <c r="AN233" s="20"/>
      <c r="AQ233" s="20"/>
      <c r="AR233" s="20"/>
      <c r="AS233" s="20"/>
      <c r="AT233" s="20"/>
      <c r="AU233" s="20"/>
    </row>
    <row r="234" spans="40:47" x14ac:dyDescent="0.25">
      <c r="AN234" s="20"/>
      <c r="AQ234" s="20"/>
      <c r="AR234" s="20"/>
      <c r="AS234" s="20"/>
      <c r="AT234" s="20"/>
      <c r="AU234" s="20"/>
    </row>
    <row r="235" spans="40:47" x14ac:dyDescent="0.25">
      <c r="AN235" s="20"/>
      <c r="AQ235" s="20"/>
      <c r="AR235" s="20"/>
      <c r="AS235" s="20"/>
      <c r="AT235" s="20"/>
      <c r="AU235" s="20"/>
    </row>
    <row r="236" spans="40:47" x14ac:dyDescent="0.25">
      <c r="AN236" s="20"/>
      <c r="AQ236" s="20"/>
      <c r="AR236" s="20"/>
      <c r="AS236" s="20"/>
      <c r="AT236" s="20"/>
      <c r="AU236" s="20"/>
    </row>
    <row r="237" spans="40:47" x14ac:dyDescent="0.25">
      <c r="AN237" s="20"/>
      <c r="AQ237" s="20"/>
      <c r="AR237" s="20"/>
      <c r="AS237" s="20"/>
      <c r="AT237" s="20"/>
      <c r="AU237" s="20"/>
    </row>
    <row r="238" spans="40:47" x14ac:dyDescent="0.25">
      <c r="AN238" s="20"/>
      <c r="AQ238" s="20"/>
      <c r="AR238" s="20"/>
      <c r="AS238" s="20"/>
      <c r="AT238" s="20"/>
      <c r="AU238" s="20"/>
    </row>
    <row r="239" spans="40:47" x14ac:dyDescent="0.25">
      <c r="AN239" s="20"/>
      <c r="AQ239" s="20"/>
      <c r="AR239" s="20"/>
      <c r="AS239" s="20"/>
      <c r="AT239" s="20"/>
      <c r="AU239" s="20"/>
    </row>
    <row r="240" spans="40:47" x14ac:dyDescent="0.25">
      <c r="AN240" s="20"/>
      <c r="AQ240" s="20"/>
      <c r="AR240" s="20"/>
      <c r="AS240" s="20"/>
      <c r="AT240" s="20"/>
      <c r="AU240" s="20"/>
    </row>
    <row r="241" spans="40:47" x14ac:dyDescent="0.25">
      <c r="AN241" s="20"/>
      <c r="AQ241" s="20"/>
      <c r="AR241" s="20"/>
      <c r="AS241" s="20"/>
      <c r="AT241" s="20"/>
      <c r="AU241" s="20"/>
    </row>
    <row r="242" spans="40:47" x14ac:dyDescent="0.25">
      <c r="AN242" s="20"/>
      <c r="AQ242" s="20"/>
      <c r="AR242" s="20"/>
      <c r="AS242" s="20"/>
      <c r="AT242" s="20"/>
      <c r="AU242" s="20"/>
    </row>
    <row r="243" spans="40:47" x14ac:dyDescent="0.25">
      <c r="AN243" s="20"/>
      <c r="AQ243" s="20"/>
      <c r="AR243" s="20"/>
      <c r="AS243" s="20"/>
      <c r="AT243" s="20"/>
      <c r="AU243" s="20"/>
    </row>
    <row r="244" spans="40:47" x14ac:dyDescent="0.25">
      <c r="AN244" s="20"/>
      <c r="AQ244" s="20"/>
      <c r="AR244" s="20"/>
      <c r="AS244" s="20"/>
      <c r="AT244" s="20"/>
      <c r="AU244" s="20"/>
    </row>
    <row r="245" spans="40:47" x14ac:dyDescent="0.25">
      <c r="AN245" s="20"/>
      <c r="AQ245" s="20"/>
      <c r="AR245" s="20"/>
      <c r="AS245" s="20"/>
      <c r="AT245" s="20"/>
      <c r="AU245" s="20"/>
    </row>
    <row r="246" spans="40:47" x14ac:dyDescent="0.25">
      <c r="AN246" s="20"/>
      <c r="AQ246" s="20"/>
      <c r="AR246" s="20"/>
      <c r="AS246" s="20"/>
      <c r="AT246" s="20"/>
      <c r="AU246" s="20"/>
    </row>
    <row r="247" spans="40:47" x14ac:dyDescent="0.25">
      <c r="AN247" s="20"/>
      <c r="AQ247" s="20"/>
      <c r="AR247" s="20"/>
      <c r="AS247" s="20"/>
      <c r="AT247" s="20"/>
      <c r="AU247" s="20"/>
    </row>
    <row r="248" spans="40:47" x14ac:dyDescent="0.25">
      <c r="AN248" s="20"/>
      <c r="AQ248" s="20"/>
      <c r="AR248" s="20"/>
      <c r="AS248" s="20"/>
      <c r="AT248" s="20"/>
      <c r="AU248" s="20"/>
    </row>
    <row r="249" spans="40:47" x14ac:dyDescent="0.25">
      <c r="AN249" s="20"/>
      <c r="AQ249" s="20"/>
      <c r="AR249" s="20"/>
      <c r="AS249" s="20"/>
      <c r="AT249" s="20"/>
      <c r="AU249" s="20"/>
    </row>
    <row r="250" spans="40:47" x14ac:dyDescent="0.25">
      <c r="AN250" s="20"/>
      <c r="AQ250" s="20"/>
      <c r="AR250" s="20"/>
      <c r="AS250" s="20"/>
      <c r="AT250" s="20"/>
      <c r="AU250" s="20"/>
    </row>
    <row r="251" spans="40:47" x14ac:dyDescent="0.25">
      <c r="AN251" s="20"/>
      <c r="AQ251" s="20"/>
      <c r="AR251" s="20"/>
      <c r="AS251" s="20"/>
      <c r="AT251" s="20"/>
      <c r="AU251" s="20"/>
    </row>
    <row r="252" spans="40:47" x14ac:dyDescent="0.25">
      <c r="AN252" s="20"/>
      <c r="AQ252" s="20"/>
      <c r="AR252" s="20"/>
      <c r="AS252" s="20"/>
      <c r="AT252" s="20"/>
      <c r="AU252" s="20"/>
    </row>
    <row r="253" spans="40:47" x14ac:dyDescent="0.25">
      <c r="AN253" s="20"/>
      <c r="AQ253" s="20"/>
      <c r="AR253" s="20"/>
      <c r="AS253" s="20"/>
      <c r="AT253" s="20"/>
      <c r="AU253" s="20"/>
    </row>
    <row r="254" spans="40:47" x14ac:dyDescent="0.25">
      <c r="AN254" s="20"/>
      <c r="AQ254" s="20"/>
      <c r="AR254" s="20"/>
      <c r="AS254" s="20"/>
      <c r="AT254" s="20"/>
      <c r="AU254" s="20"/>
    </row>
    <row r="255" spans="40:47" x14ac:dyDescent="0.25">
      <c r="AN255" s="20"/>
      <c r="AQ255" s="20"/>
      <c r="AR255" s="20"/>
      <c r="AS255" s="20"/>
      <c r="AT255" s="20"/>
      <c r="AU255" s="20"/>
    </row>
    <row r="256" spans="40:47" x14ac:dyDescent="0.25">
      <c r="AN256" s="20"/>
      <c r="AQ256" s="20"/>
      <c r="AR256" s="20"/>
      <c r="AS256" s="20"/>
      <c r="AT256" s="20"/>
      <c r="AU256" s="20"/>
    </row>
    <row r="257" spans="40:47" x14ac:dyDescent="0.25">
      <c r="AN257" s="20"/>
      <c r="AQ257" s="20"/>
      <c r="AR257" s="20"/>
      <c r="AS257" s="20"/>
      <c r="AT257" s="20"/>
      <c r="AU257" s="20"/>
    </row>
    <row r="258" spans="40:47" x14ac:dyDescent="0.25">
      <c r="AN258" s="20"/>
      <c r="AQ258" s="20"/>
      <c r="AR258" s="20"/>
      <c r="AS258" s="20"/>
      <c r="AT258" s="20"/>
      <c r="AU258" s="20"/>
    </row>
    <row r="259" spans="40:47" x14ac:dyDescent="0.25">
      <c r="AN259" s="20"/>
      <c r="AQ259" s="20"/>
      <c r="AR259" s="20"/>
      <c r="AS259" s="20"/>
      <c r="AT259" s="20"/>
      <c r="AU259" s="20"/>
    </row>
    <row r="260" spans="40:47" x14ac:dyDescent="0.25">
      <c r="AN260" s="20"/>
      <c r="AQ260" s="20"/>
      <c r="AR260" s="20"/>
      <c r="AS260" s="20"/>
      <c r="AT260" s="20"/>
      <c r="AU260" s="20"/>
    </row>
    <row r="261" spans="40:47" x14ac:dyDescent="0.25">
      <c r="AN261" s="20"/>
      <c r="AQ261" s="20"/>
      <c r="AR261" s="20"/>
      <c r="AS261" s="20"/>
      <c r="AT261" s="20"/>
      <c r="AU261" s="20"/>
    </row>
    <row r="262" spans="40:47" x14ac:dyDescent="0.25">
      <c r="AN262" s="20"/>
      <c r="AQ262" s="20"/>
      <c r="AR262" s="20"/>
      <c r="AS262" s="20"/>
      <c r="AT262" s="20"/>
      <c r="AU262" s="20"/>
    </row>
    <row r="263" spans="40:47" x14ac:dyDescent="0.25">
      <c r="AN263" s="20"/>
      <c r="AQ263" s="20"/>
      <c r="AR263" s="20"/>
      <c r="AS263" s="20"/>
      <c r="AT263" s="20"/>
      <c r="AU263" s="20"/>
    </row>
    <row r="264" spans="40:47" x14ac:dyDescent="0.25">
      <c r="AN264" s="20"/>
      <c r="AQ264" s="20"/>
      <c r="AR264" s="20"/>
      <c r="AS264" s="20"/>
      <c r="AT264" s="20"/>
      <c r="AU264" s="20"/>
    </row>
    <row r="265" spans="40:47" x14ac:dyDescent="0.25">
      <c r="AN265" s="20"/>
      <c r="AQ265" s="20"/>
      <c r="AR265" s="20"/>
      <c r="AS265" s="20"/>
      <c r="AT265" s="20"/>
      <c r="AU265" s="20"/>
    </row>
    <row r="266" spans="40:47" x14ac:dyDescent="0.25">
      <c r="AN266" s="20"/>
      <c r="AQ266" s="20"/>
      <c r="AR266" s="20"/>
      <c r="AS266" s="20"/>
      <c r="AT266" s="20"/>
      <c r="AU266" s="20"/>
    </row>
    <row r="267" spans="40:47" x14ac:dyDescent="0.25">
      <c r="AN267" s="20"/>
      <c r="AQ267" s="20"/>
      <c r="AR267" s="20"/>
      <c r="AS267" s="20"/>
      <c r="AT267" s="20"/>
      <c r="AU267" s="20"/>
    </row>
    <row r="268" spans="40:47" x14ac:dyDescent="0.25">
      <c r="AN268" s="20"/>
      <c r="AQ268" s="20"/>
      <c r="AR268" s="20"/>
      <c r="AS268" s="20"/>
      <c r="AT268" s="20"/>
      <c r="AU268" s="20"/>
    </row>
    <row r="269" spans="40:47" x14ac:dyDescent="0.25">
      <c r="AN269" s="20"/>
      <c r="AQ269" s="20"/>
      <c r="AR269" s="20"/>
      <c r="AS269" s="20"/>
      <c r="AT269" s="20"/>
      <c r="AU269" s="20"/>
    </row>
    <row r="270" spans="40:47" x14ac:dyDescent="0.25">
      <c r="AN270" s="20"/>
      <c r="AQ270" s="20"/>
      <c r="AR270" s="20"/>
      <c r="AS270" s="20"/>
      <c r="AT270" s="20"/>
      <c r="AU270" s="20"/>
    </row>
    <row r="271" spans="40:47" x14ac:dyDescent="0.25">
      <c r="AN271" s="20"/>
      <c r="AQ271" s="20"/>
      <c r="AR271" s="20"/>
      <c r="AS271" s="20"/>
      <c r="AT271" s="20"/>
      <c r="AU271" s="20"/>
    </row>
    <row r="272" spans="40:47" x14ac:dyDescent="0.25">
      <c r="AN272" s="20"/>
      <c r="AQ272" s="20"/>
      <c r="AR272" s="20"/>
      <c r="AS272" s="20"/>
      <c r="AT272" s="20"/>
      <c r="AU272" s="20"/>
    </row>
    <row r="273" spans="40:47" x14ac:dyDescent="0.25">
      <c r="AN273" s="20"/>
      <c r="AQ273" s="20"/>
      <c r="AR273" s="20"/>
      <c r="AS273" s="20"/>
      <c r="AT273" s="20"/>
      <c r="AU273" s="20"/>
    </row>
    <row r="274" spans="40:47" x14ac:dyDescent="0.25">
      <c r="AN274" s="20"/>
      <c r="AQ274" s="20"/>
      <c r="AR274" s="20"/>
      <c r="AS274" s="20"/>
      <c r="AT274" s="20"/>
      <c r="AU274" s="20"/>
    </row>
    <row r="275" spans="40:47" x14ac:dyDescent="0.25">
      <c r="AN275" s="20"/>
      <c r="AQ275" s="20"/>
      <c r="AR275" s="20"/>
      <c r="AS275" s="20"/>
      <c r="AT275" s="20"/>
      <c r="AU275" s="20"/>
    </row>
    <row r="276" spans="40:47" x14ac:dyDescent="0.25">
      <c r="AN276" s="20"/>
      <c r="AQ276" s="20"/>
      <c r="AR276" s="20"/>
      <c r="AS276" s="20"/>
      <c r="AT276" s="20"/>
      <c r="AU276" s="20"/>
    </row>
    <row r="277" spans="40:47" x14ac:dyDescent="0.25">
      <c r="AN277" s="20"/>
      <c r="AQ277" s="20"/>
      <c r="AR277" s="20"/>
      <c r="AS277" s="20"/>
      <c r="AT277" s="20"/>
      <c r="AU277" s="20"/>
    </row>
    <row r="278" spans="40:47" x14ac:dyDescent="0.25">
      <c r="AN278" s="20"/>
      <c r="AQ278" s="20"/>
      <c r="AR278" s="20"/>
      <c r="AS278" s="20"/>
      <c r="AT278" s="20"/>
      <c r="AU278" s="20"/>
    </row>
    <row r="279" spans="40:47" x14ac:dyDescent="0.25">
      <c r="AN279" s="20"/>
      <c r="AQ279" s="20"/>
      <c r="AR279" s="20"/>
      <c r="AS279" s="20"/>
      <c r="AT279" s="20"/>
      <c r="AU279" s="20"/>
    </row>
    <row r="280" spans="40:47" x14ac:dyDescent="0.25">
      <c r="AN280" s="20"/>
      <c r="AQ280" s="20"/>
      <c r="AR280" s="20"/>
      <c r="AS280" s="20"/>
      <c r="AT280" s="20"/>
      <c r="AU280" s="20"/>
    </row>
    <row r="281" spans="40:47" x14ac:dyDescent="0.25">
      <c r="AN281" s="20"/>
      <c r="AQ281" s="20"/>
      <c r="AR281" s="20"/>
      <c r="AS281" s="20"/>
      <c r="AT281" s="20"/>
      <c r="AU281" s="20"/>
    </row>
    <row r="282" spans="40:47" x14ac:dyDescent="0.25">
      <c r="AN282" s="20"/>
      <c r="AQ282" s="20"/>
      <c r="AR282" s="20"/>
      <c r="AS282" s="20"/>
      <c r="AT282" s="20"/>
      <c r="AU282" s="20"/>
    </row>
    <row r="283" spans="40:47" x14ac:dyDescent="0.25">
      <c r="AN283" s="20"/>
      <c r="AQ283" s="20"/>
      <c r="AR283" s="20"/>
      <c r="AS283" s="20"/>
      <c r="AT283" s="20"/>
      <c r="AU283" s="20"/>
    </row>
    <row r="284" spans="40:47" x14ac:dyDescent="0.25">
      <c r="AN284" s="20"/>
      <c r="AQ284" s="20"/>
      <c r="AR284" s="20"/>
      <c r="AS284" s="20"/>
      <c r="AT284" s="20"/>
      <c r="AU284" s="20"/>
    </row>
    <row r="285" spans="40:47" x14ac:dyDescent="0.25">
      <c r="AN285" s="20"/>
      <c r="AQ285" s="20"/>
      <c r="AR285" s="20"/>
      <c r="AS285" s="20"/>
      <c r="AT285" s="20"/>
      <c r="AU285" s="20"/>
    </row>
    <row r="286" spans="40:47" x14ac:dyDescent="0.25">
      <c r="AN286" s="20"/>
      <c r="AQ286" s="20"/>
      <c r="AR286" s="20"/>
      <c r="AS286" s="20"/>
      <c r="AT286" s="20"/>
      <c r="AU286" s="20"/>
    </row>
    <row r="287" spans="40:47" x14ac:dyDescent="0.25">
      <c r="AN287" s="20"/>
      <c r="AQ287" s="20"/>
      <c r="AR287" s="20"/>
      <c r="AS287" s="20"/>
      <c r="AT287" s="20"/>
      <c r="AU287" s="20"/>
    </row>
    <row r="288" spans="40:47" x14ac:dyDescent="0.25">
      <c r="AN288" s="20"/>
      <c r="AQ288" s="20"/>
      <c r="AR288" s="20"/>
      <c r="AS288" s="20"/>
      <c r="AT288" s="20"/>
      <c r="AU288" s="20"/>
    </row>
    <row r="289" spans="40:47" x14ac:dyDescent="0.25">
      <c r="AN289" s="20"/>
      <c r="AQ289" s="20"/>
      <c r="AR289" s="20"/>
      <c r="AS289" s="20"/>
      <c r="AT289" s="20"/>
      <c r="AU289" s="20"/>
    </row>
    <row r="290" spans="40:47" x14ac:dyDescent="0.25">
      <c r="AN290" s="20"/>
      <c r="AQ290" s="20"/>
      <c r="AR290" s="20"/>
      <c r="AS290" s="20"/>
      <c r="AT290" s="20"/>
      <c r="AU290" s="20"/>
    </row>
    <row r="291" spans="40:47" x14ac:dyDescent="0.25">
      <c r="AN291" s="20"/>
      <c r="AQ291" s="20"/>
      <c r="AR291" s="20"/>
      <c r="AS291" s="20"/>
      <c r="AT291" s="20"/>
      <c r="AU291" s="20"/>
    </row>
    <row r="292" spans="40:47" x14ac:dyDescent="0.25">
      <c r="AN292" s="20"/>
      <c r="AQ292" s="20"/>
      <c r="AR292" s="20"/>
      <c r="AS292" s="20"/>
      <c r="AT292" s="20"/>
      <c r="AU292" s="20"/>
    </row>
    <row r="293" spans="40:47" x14ac:dyDescent="0.25">
      <c r="AN293" s="20"/>
      <c r="AQ293" s="20"/>
      <c r="AR293" s="20"/>
      <c r="AS293" s="20"/>
      <c r="AT293" s="20"/>
      <c r="AU293" s="20"/>
    </row>
    <row r="294" spans="40:47" x14ac:dyDescent="0.25">
      <c r="AN294" s="20"/>
      <c r="AQ294" s="20"/>
      <c r="AR294" s="20"/>
      <c r="AS294" s="20"/>
      <c r="AT294" s="20"/>
      <c r="AU294" s="20"/>
    </row>
    <row r="295" spans="40:47" x14ac:dyDescent="0.25">
      <c r="AN295" s="20"/>
      <c r="AQ295" s="20"/>
      <c r="AR295" s="20"/>
      <c r="AS295" s="20"/>
      <c r="AT295" s="20"/>
      <c r="AU295" s="20"/>
    </row>
    <row r="296" spans="40:47" x14ac:dyDescent="0.25">
      <c r="AN296" s="20"/>
      <c r="AQ296" s="20"/>
      <c r="AR296" s="20"/>
      <c r="AS296" s="20"/>
      <c r="AT296" s="20"/>
      <c r="AU296" s="20"/>
    </row>
    <row r="297" spans="40:47" x14ac:dyDescent="0.25">
      <c r="AN297" s="20"/>
      <c r="AQ297" s="20"/>
      <c r="AR297" s="20"/>
      <c r="AS297" s="20"/>
      <c r="AT297" s="20"/>
      <c r="AU297" s="20"/>
    </row>
    <row r="298" spans="40:47" x14ac:dyDescent="0.25">
      <c r="AN298" s="20"/>
      <c r="AQ298" s="20"/>
      <c r="AR298" s="20"/>
      <c r="AS298" s="20"/>
      <c r="AT298" s="20"/>
      <c r="AU298" s="20"/>
    </row>
    <row r="299" spans="40:47" x14ac:dyDescent="0.25">
      <c r="AN299" s="20"/>
      <c r="AQ299" s="20"/>
      <c r="AR299" s="20"/>
      <c r="AS299" s="20"/>
      <c r="AT299" s="20"/>
      <c r="AU299" s="20"/>
    </row>
    <row r="300" spans="40:47" x14ac:dyDescent="0.25">
      <c r="AN300" s="20"/>
      <c r="AQ300" s="20"/>
      <c r="AR300" s="20"/>
      <c r="AS300" s="20"/>
      <c r="AT300" s="20"/>
      <c r="AU300" s="20"/>
    </row>
    <row r="301" spans="40:47" x14ac:dyDescent="0.25">
      <c r="AN301" s="20"/>
      <c r="AQ301" s="20"/>
      <c r="AR301" s="20"/>
      <c r="AS301" s="20"/>
      <c r="AT301" s="20"/>
      <c r="AU301" s="20"/>
    </row>
    <row r="302" spans="40:47" x14ac:dyDescent="0.25">
      <c r="AN302" s="20"/>
      <c r="AQ302" s="20"/>
      <c r="AR302" s="20"/>
      <c r="AS302" s="20"/>
      <c r="AT302" s="20"/>
      <c r="AU302" s="20"/>
    </row>
    <row r="303" spans="40:47" x14ac:dyDescent="0.25">
      <c r="AN303" s="20"/>
      <c r="AQ303" s="20"/>
      <c r="AR303" s="20"/>
      <c r="AS303" s="20"/>
      <c r="AT303" s="20"/>
      <c r="AU303" s="20"/>
    </row>
    <row r="304" spans="40:47" x14ac:dyDescent="0.25">
      <c r="AN304" s="20"/>
      <c r="AQ304" s="20"/>
      <c r="AR304" s="20"/>
      <c r="AS304" s="20"/>
      <c r="AT304" s="20"/>
      <c r="AU304" s="20"/>
    </row>
    <row r="305" spans="40:47" x14ac:dyDescent="0.25">
      <c r="AN305" s="20"/>
      <c r="AQ305" s="20"/>
      <c r="AR305" s="20"/>
      <c r="AS305" s="20"/>
      <c r="AT305" s="20"/>
      <c r="AU305" s="20"/>
    </row>
    <row r="306" spans="40:47" x14ac:dyDescent="0.25">
      <c r="AN306" s="20"/>
      <c r="AQ306" s="20"/>
      <c r="AR306" s="20"/>
      <c r="AS306" s="20"/>
      <c r="AT306" s="20"/>
      <c r="AU306" s="20"/>
    </row>
    <row r="307" spans="40:47" x14ac:dyDescent="0.25">
      <c r="AN307" s="20"/>
      <c r="AQ307" s="20"/>
      <c r="AR307" s="20"/>
      <c r="AS307" s="20"/>
      <c r="AT307" s="20"/>
      <c r="AU307" s="20"/>
    </row>
    <row r="308" spans="40:47" x14ac:dyDescent="0.25">
      <c r="AN308" s="20"/>
      <c r="AQ308" s="20"/>
      <c r="AR308" s="20"/>
      <c r="AS308" s="20"/>
      <c r="AT308" s="20"/>
      <c r="AU308" s="20"/>
    </row>
    <row r="309" spans="40:47" x14ac:dyDescent="0.25">
      <c r="AN309" s="20"/>
      <c r="AQ309" s="20"/>
      <c r="AR309" s="20"/>
      <c r="AS309" s="20"/>
      <c r="AT309" s="20"/>
      <c r="AU309" s="20"/>
    </row>
    <row r="310" spans="40:47" x14ac:dyDescent="0.25">
      <c r="AN310" s="20"/>
      <c r="AQ310" s="20"/>
      <c r="AR310" s="20"/>
      <c r="AS310" s="20"/>
      <c r="AT310" s="20"/>
      <c r="AU310" s="20"/>
    </row>
    <row r="311" spans="40:47" x14ac:dyDescent="0.25">
      <c r="AN311" s="20"/>
      <c r="AQ311" s="20"/>
      <c r="AR311" s="20"/>
      <c r="AS311" s="20"/>
      <c r="AT311" s="20"/>
      <c r="AU311" s="20"/>
    </row>
    <row r="312" spans="40:47" x14ac:dyDescent="0.25">
      <c r="AN312" s="20"/>
      <c r="AQ312" s="20"/>
      <c r="AR312" s="20"/>
      <c r="AS312" s="20"/>
      <c r="AT312" s="20"/>
      <c r="AU312" s="20"/>
    </row>
    <row r="313" spans="40:47" x14ac:dyDescent="0.25">
      <c r="AN313" s="20"/>
      <c r="AQ313" s="20"/>
      <c r="AR313" s="20"/>
      <c r="AS313" s="20"/>
      <c r="AT313" s="20"/>
      <c r="AU313" s="20"/>
    </row>
    <row r="314" spans="40:47" x14ac:dyDescent="0.25">
      <c r="AN314" s="20"/>
      <c r="AQ314" s="20"/>
      <c r="AR314" s="20"/>
      <c r="AS314" s="20"/>
      <c r="AT314" s="20"/>
      <c r="AU314" s="20"/>
    </row>
    <row r="315" spans="40:47" x14ac:dyDescent="0.25">
      <c r="AN315" s="20"/>
      <c r="AQ315" s="20"/>
      <c r="AR315" s="20"/>
      <c r="AS315" s="20"/>
      <c r="AT315" s="20"/>
      <c r="AU315" s="20"/>
    </row>
    <row r="316" spans="40:47" x14ac:dyDescent="0.25">
      <c r="AN316" s="20"/>
      <c r="AQ316" s="20"/>
      <c r="AR316" s="20"/>
      <c r="AS316" s="20"/>
      <c r="AT316" s="20"/>
      <c r="AU316" s="20"/>
    </row>
    <row r="317" spans="40:47" x14ac:dyDescent="0.25">
      <c r="AN317" s="20"/>
      <c r="AQ317" s="20"/>
      <c r="AR317" s="20"/>
      <c r="AS317" s="20"/>
      <c r="AT317" s="20"/>
      <c r="AU317" s="20"/>
    </row>
    <row r="318" spans="40:47" x14ac:dyDescent="0.25">
      <c r="AN318" s="20"/>
      <c r="AQ318" s="20"/>
      <c r="AR318" s="20"/>
      <c r="AS318" s="20"/>
      <c r="AT318" s="20"/>
      <c r="AU318" s="20"/>
    </row>
    <row r="319" spans="40:47" x14ac:dyDescent="0.25">
      <c r="AN319" s="20"/>
      <c r="AQ319" s="20"/>
      <c r="AR319" s="20"/>
      <c r="AS319" s="20"/>
      <c r="AT319" s="20"/>
      <c r="AU319" s="20"/>
    </row>
    <row r="320" spans="40:47" x14ac:dyDescent="0.25">
      <c r="AN320" s="20"/>
      <c r="AQ320" s="20"/>
      <c r="AR320" s="20"/>
      <c r="AS320" s="20"/>
      <c r="AT320" s="20"/>
      <c r="AU320" s="20"/>
    </row>
    <row r="321" spans="40:47" x14ac:dyDescent="0.25">
      <c r="AN321" s="20"/>
      <c r="AQ321" s="20"/>
      <c r="AR321" s="20"/>
      <c r="AS321" s="20"/>
      <c r="AT321" s="20"/>
      <c r="AU321" s="20"/>
    </row>
    <row r="322" spans="40:47" x14ac:dyDescent="0.25">
      <c r="AN322" s="20"/>
      <c r="AQ322" s="20"/>
      <c r="AR322" s="20"/>
      <c r="AS322" s="20"/>
      <c r="AT322" s="20"/>
      <c r="AU322" s="20"/>
    </row>
    <row r="323" spans="40:47" x14ac:dyDescent="0.25">
      <c r="AN323" s="20"/>
      <c r="AQ323" s="20"/>
      <c r="AR323" s="20"/>
      <c r="AS323" s="20"/>
      <c r="AT323" s="20"/>
      <c r="AU323" s="20"/>
    </row>
    <row r="324" spans="40:47" x14ac:dyDescent="0.25">
      <c r="AN324" s="20"/>
      <c r="AQ324" s="20"/>
      <c r="AR324" s="20"/>
      <c r="AS324" s="20"/>
      <c r="AT324" s="20"/>
      <c r="AU324" s="20"/>
    </row>
    <row r="325" spans="40:47" x14ac:dyDescent="0.25">
      <c r="AN325" s="20"/>
      <c r="AQ325" s="20"/>
      <c r="AR325" s="20"/>
      <c r="AS325" s="20"/>
      <c r="AT325" s="20"/>
      <c r="AU325" s="20"/>
    </row>
    <row r="326" spans="40:47" x14ac:dyDescent="0.25">
      <c r="AN326" s="20"/>
      <c r="AQ326" s="20"/>
      <c r="AR326" s="20"/>
      <c r="AS326" s="20"/>
      <c r="AT326" s="20"/>
      <c r="AU326" s="20"/>
    </row>
    <row r="327" spans="40:47" x14ac:dyDescent="0.25">
      <c r="AN327" s="20"/>
      <c r="AQ327" s="20"/>
      <c r="AR327" s="20"/>
      <c r="AS327" s="20"/>
      <c r="AT327" s="20"/>
      <c r="AU327" s="20"/>
    </row>
    <row r="328" spans="40:47" x14ac:dyDescent="0.25">
      <c r="AN328" s="20"/>
      <c r="AQ328" s="20"/>
      <c r="AR328" s="20"/>
      <c r="AS328" s="20"/>
      <c r="AT328" s="20"/>
      <c r="AU328" s="20"/>
    </row>
    <row r="329" spans="40:47" x14ac:dyDescent="0.25">
      <c r="AN329" s="20"/>
      <c r="AQ329" s="20"/>
      <c r="AR329" s="20"/>
      <c r="AS329" s="20"/>
      <c r="AT329" s="20"/>
      <c r="AU329" s="20"/>
    </row>
    <row r="330" spans="40:47" x14ac:dyDescent="0.25">
      <c r="AN330" s="20"/>
      <c r="AQ330" s="20"/>
      <c r="AR330" s="20"/>
      <c r="AS330" s="20"/>
      <c r="AT330" s="20"/>
      <c r="AU330" s="20"/>
    </row>
    <row r="331" spans="40:47" x14ac:dyDescent="0.25">
      <c r="AN331" s="20"/>
      <c r="AQ331" s="20"/>
      <c r="AR331" s="20"/>
      <c r="AS331" s="20"/>
      <c r="AT331" s="20"/>
      <c r="AU331" s="20"/>
    </row>
    <row r="332" spans="40:47" x14ac:dyDescent="0.25">
      <c r="AN332" s="20"/>
      <c r="AQ332" s="20"/>
      <c r="AR332" s="20"/>
      <c r="AS332" s="20"/>
      <c r="AT332" s="20"/>
      <c r="AU332" s="20"/>
    </row>
    <row r="333" spans="40:47" x14ac:dyDescent="0.25">
      <c r="AN333" s="20"/>
      <c r="AQ333" s="20"/>
      <c r="AR333" s="20"/>
      <c r="AS333" s="20"/>
      <c r="AT333" s="20"/>
      <c r="AU333" s="20"/>
    </row>
    <row r="334" spans="40:47" x14ac:dyDescent="0.25">
      <c r="AN334" s="20"/>
      <c r="AQ334" s="20"/>
      <c r="AR334" s="20"/>
      <c r="AS334" s="20"/>
      <c r="AT334" s="20"/>
      <c r="AU334" s="20"/>
    </row>
    <row r="335" spans="40:47" x14ac:dyDescent="0.25">
      <c r="AN335" s="20"/>
      <c r="AQ335" s="20"/>
      <c r="AR335" s="20"/>
      <c r="AS335" s="20"/>
      <c r="AT335" s="20"/>
      <c r="AU335" s="20"/>
    </row>
    <row r="336" spans="40:47" x14ac:dyDescent="0.25">
      <c r="AN336" s="20"/>
      <c r="AQ336" s="20"/>
      <c r="AR336" s="20"/>
      <c r="AS336" s="20"/>
      <c r="AT336" s="20"/>
      <c r="AU336" s="20"/>
    </row>
    <row r="337" spans="40:47" x14ac:dyDescent="0.25">
      <c r="AN337" s="20"/>
      <c r="AQ337" s="20"/>
      <c r="AR337" s="20"/>
      <c r="AS337" s="20"/>
      <c r="AT337" s="20"/>
      <c r="AU337" s="20"/>
    </row>
    <row r="338" spans="40:47" x14ac:dyDescent="0.25">
      <c r="AN338" s="20"/>
      <c r="AQ338" s="20"/>
      <c r="AR338" s="20"/>
      <c r="AS338" s="20"/>
      <c r="AT338" s="20"/>
      <c r="AU338" s="20"/>
    </row>
    <row r="339" spans="40:47" x14ac:dyDescent="0.25">
      <c r="AN339" s="20"/>
      <c r="AQ339" s="20"/>
      <c r="AR339" s="20"/>
      <c r="AS339" s="20"/>
      <c r="AT339" s="20"/>
      <c r="AU339" s="20"/>
    </row>
    <row r="340" spans="40:47" x14ac:dyDescent="0.25">
      <c r="AN340" s="20"/>
      <c r="AQ340" s="20"/>
      <c r="AR340" s="20"/>
      <c r="AS340" s="20"/>
      <c r="AT340" s="20"/>
      <c r="AU340" s="20"/>
    </row>
    <row r="341" spans="40:47" x14ac:dyDescent="0.25">
      <c r="AN341" s="20"/>
      <c r="AQ341" s="20"/>
      <c r="AR341" s="20"/>
      <c r="AS341" s="20"/>
      <c r="AT341" s="20"/>
      <c r="AU341" s="20"/>
    </row>
    <row r="342" spans="40:47" x14ac:dyDescent="0.25">
      <c r="AN342" s="20"/>
      <c r="AQ342" s="20"/>
      <c r="AR342" s="20"/>
      <c r="AS342" s="20"/>
      <c r="AT342" s="20"/>
      <c r="AU342" s="20"/>
    </row>
    <row r="343" spans="40:47" x14ac:dyDescent="0.25">
      <c r="AN343" s="20"/>
      <c r="AQ343" s="20"/>
      <c r="AR343" s="20"/>
      <c r="AS343" s="20"/>
      <c r="AT343" s="20"/>
      <c r="AU343" s="20"/>
    </row>
    <row r="344" spans="40:47" x14ac:dyDescent="0.25">
      <c r="AN344" s="20"/>
      <c r="AQ344" s="20"/>
      <c r="AR344" s="20"/>
      <c r="AS344" s="20"/>
      <c r="AT344" s="20"/>
      <c r="AU344" s="20"/>
    </row>
    <row r="345" spans="40:47" x14ac:dyDescent="0.25">
      <c r="AN345" s="20"/>
      <c r="AQ345" s="20"/>
      <c r="AR345" s="20"/>
      <c r="AS345" s="20"/>
      <c r="AT345" s="20"/>
      <c r="AU345" s="20"/>
    </row>
    <row r="346" spans="40:47" x14ac:dyDescent="0.25">
      <c r="AN346" s="20"/>
      <c r="AQ346" s="20"/>
      <c r="AR346" s="20"/>
      <c r="AS346" s="20"/>
      <c r="AT346" s="20"/>
      <c r="AU346" s="20"/>
    </row>
    <row r="347" spans="40:47" x14ac:dyDescent="0.25">
      <c r="AN347" s="20"/>
      <c r="AQ347" s="20"/>
      <c r="AR347" s="20"/>
      <c r="AS347" s="20"/>
      <c r="AT347" s="20"/>
      <c r="AU347" s="20"/>
    </row>
    <row r="348" spans="40:47" x14ac:dyDescent="0.25">
      <c r="AN348" s="20"/>
      <c r="AQ348" s="20"/>
      <c r="AR348" s="20"/>
      <c r="AS348" s="20"/>
      <c r="AT348" s="20"/>
      <c r="AU348" s="20"/>
    </row>
    <row r="349" spans="40:47" x14ac:dyDescent="0.25">
      <c r="AN349" s="20"/>
      <c r="AQ349" s="20"/>
      <c r="AR349" s="20"/>
      <c r="AS349" s="20"/>
      <c r="AT349" s="20"/>
      <c r="AU349" s="20"/>
    </row>
    <row r="350" spans="40:47" x14ac:dyDescent="0.25">
      <c r="AN350" s="20"/>
      <c r="AQ350" s="20"/>
      <c r="AR350" s="20"/>
      <c r="AS350" s="20"/>
      <c r="AT350" s="20"/>
      <c r="AU350" s="20"/>
    </row>
    <row r="351" spans="40:47" x14ac:dyDescent="0.25">
      <c r="AN351" s="20"/>
      <c r="AQ351" s="20"/>
      <c r="AR351" s="20"/>
      <c r="AS351" s="20"/>
      <c r="AT351" s="20"/>
      <c r="AU351" s="20"/>
    </row>
    <row r="352" spans="40:47" x14ac:dyDescent="0.25">
      <c r="AN352" s="20"/>
      <c r="AQ352" s="20"/>
      <c r="AR352" s="20"/>
      <c r="AS352" s="20"/>
      <c r="AT352" s="20"/>
      <c r="AU352" s="20"/>
    </row>
    <row r="353" spans="40:47" x14ac:dyDescent="0.25">
      <c r="AN353" s="20"/>
      <c r="AQ353" s="20"/>
      <c r="AR353" s="20"/>
      <c r="AS353" s="20"/>
      <c r="AT353" s="20"/>
      <c r="AU353" s="20"/>
    </row>
    <row r="354" spans="40:47" x14ac:dyDescent="0.25">
      <c r="AN354" s="20"/>
      <c r="AQ354" s="20"/>
      <c r="AR354" s="20"/>
      <c r="AS354" s="20"/>
      <c r="AT354" s="20"/>
      <c r="AU354" s="20"/>
    </row>
    <row r="355" spans="40:47" x14ac:dyDescent="0.25">
      <c r="AN355" s="20"/>
      <c r="AQ355" s="20"/>
      <c r="AR355" s="20"/>
      <c r="AS355" s="20"/>
      <c r="AT355" s="20"/>
      <c r="AU355" s="20"/>
    </row>
    <row r="356" spans="40:47" x14ac:dyDescent="0.25">
      <c r="AN356" s="20"/>
      <c r="AQ356" s="20"/>
      <c r="AR356" s="20"/>
      <c r="AS356" s="20"/>
      <c r="AT356" s="20"/>
      <c r="AU356" s="20"/>
    </row>
    <row r="357" spans="40:47" x14ac:dyDescent="0.25">
      <c r="AN357" s="20"/>
      <c r="AQ357" s="20"/>
      <c r="AR357" s="20"/>
      <c r="AS357" s="20"/>
      <c r="AT357" s="20"/>
      <c r="AU357" s="20"/>
    </row>
    <row r="358" spans="40:47" x14ac:dyDescent="0.25">
      <c r="AN358" s="20"/>
      <c r="AQ358" s="20"/>
      <c r="AR358" s="20"/>
      <c r="AS358" s="20"/>
      <c r="AT358" s="20"/>
      <c r="AU358" s="20"/>
    </row>
    <row r="359" spans="40:47" x14ac:dyDescent="0.25">
      <c r="AN359" s="20"/>
      <c r="AQ359" s="20"/>
      <c r="AR359" s="20"/>
      <c r="AS359" s="20"/>
      <c r="AT359" s="20"/>
      <c r="AU359" s="20"/>
    </row>
    <row r="360" spans="40:47" x14ac:dyDescent="0.25">
      <c r="AN360" s="20"/>
      <c r="AQ360" s="20"/>
      <c r="AR360" s="20"/>
      <c r="AS360" s="20"/>
      <c r="AT360" s="20"/>
      <c r="AU360" s="20"/>
    </row>
    <row r="361" spans="40:47" x14ac:dyDescent="0.25">
      <c r="AN361" s="20"/>
      <c r="AQ361" s="20"/>
      <c r="AR361" s="20"/>
      <c r="AS361" s="20"/>
      <c r="AT361" s="20"/>
      <c r="AU361" s="20"/>
    </row>
    <row r="362" spans="40:47" x14ac:dyDescent="0.25">
      <c r="AN362" s="20"/>
      <c r="AQ362" s="20"/>
      <c r="AR362" s="20"/>
      <c r="AS362" s="20"/>
      <c r="AT362" s="20"/>
      <c r="AU362" s="20"/>
    </row>
    <row r="363" spans="40:47" x14ac:dyDescent="0.25">
      <c r="AN363" s="20"/>
      <c r="AQ363" s="20"/>
      <c r="AR363" s="20"/>
      <c r="AS363" s="20"/>
      <c r="AT363" s="20"/>
      <c r="AU363" s="20"/>
    </row>
    <row r="364" spans="40:47" x14ac:dyDescent="0.25">
      <c r="AN364" s="20"/>
      <c r="AQ364" s="20"/>
      <c r="AR364" s="20"/>
      <c r="AS364" s="20"/>
      <c r="AT364" s="20"/>
      <c r="AU364" s="20"/>
    </row>
    <row r="365" spans="40:47" x14ac:dyDescent="0.25">
      <c r="AN365" s="20"/>
      <c r="AQ365" s="20"/>
      <c r="AR365" s="20"/>
      <c r="AS365" s="20"/>
      <c r="AT365" s="20"/>
      <c r="AU365" s="20"/>
    </row>
    <row r="366" spans="40:47" x14ac:dyDescent="0.25">
      <c r="AN366" s="20"/>
      <c r="AQ366" s="20"/>
      <c r="AR366" s="20"/>
      <c r="AS366" s="20"/>
      <c r="AT366" s="20"/>
      <c r="AU366" s="20"/>
    </row>
    <row r="367" spans="40:47" x14ac:dyDescent="0.25">
      <c r="AN367" s="20"/>
      <c r="AQ367" s="20"/>
      <c r="AR367" s="20"/>
      <c r="AS367" s="20"/>
      <c r="AT367" s="20"/>
      <c r="AU367" s="20"/>
    </row>
    <row r="368" spans="40:47" x14ac:dyDescent="0.25">
      <c r="AN368" s="20"/>
      <c r="AQ368" s="20"/>
      <c r="AR368" s="20"/>
      <c r="AS368" s="20"/>
      <c r="AT368" s="20"/>
      <c r="AU368" s="20"/>
    </row>
    <row r="369" spans="40:47" x14ac:dyDescent="0.25">
      <c r="AN369" s="20"/>
      <c r="AQ369" s="20"/>
      <c r="AR369" s="20"/>
      <c r="AS369" s="20"/>
      <c r="AT369" s="20"/>
      <c r="AU369" s="20"/>
    </row>
    <row r="370" spans="40:47" x14ac:dyDescent="0.25">
      <c r="AN370" s="20"/>
      <c r="AQ370" s="20"/>
      <c r="AR370" s="20"/>
      <c r="AS370" s="20"/>
      <c r="AT370" s="20"/>
      <c r="AU370" s="20"/>
    </row>
    <row r="371" spans="40:47" x14ac:dyDescent="0.25">
      <c r="AN371" s="20"/>
      <c r="AQ371" s="20"/>
      <c r="AR371" s="20"/>
      <c r="AS371" s="20"/>
      <c r="AT371" s="20"/>
      <c r="AU371" s="20"/>
    </row>
    <row r="372" spans="40:47" x14ac:dyDescent="0.25">
      <c r="AN372" s="20"/>
      <c r="AQ372" s="20"/>
      <c r="AR372" s="20"/>
      <c r="AS372" s="20"/>
      <c r="AT372" s="20"/>
      <c r="AU372" s="20"/>
    </row>
    <row r="373" spans="40:47" x14ac:dyDescent="0.25">
      <c r="AN373" s="20"/>
      <c r="AQ373" s="20"/>
      <c r="AR373" s="20"/>
      <c r="AS373" s="20"/>
      <c r="AT373" s="20"/>
      <c r="AU373" s="20"/>
    </row>
    <row r="374" spans="40:47" x14ac:dyDescent="0.25">
      <c r="AN374" s="20"/>
      <c r="AQ374" s="20"/>
      <c r="AR374" s="20"/>
      <c r="AS374" s="20"/>
      <c r="AT374" s="20"/>
      <c r="AU374" s="20"/>
    </row>
    <row r="375" spans="40:47" x14ac:dyDescent="0.25">
      <c r="AN375" s="20"/>
      <c r="AQ375" s="20"/>
      <c r="AR375" s="20"/>
      <c r="AS375" s="20"/>
      <c r="AT375" s="20"/>
      <c r="AU375" s="20"/>
    </row>
    <row r="376" spans="40:47" x14ac:dyDescent="0.25">
      <c r="AN376" s="20"/>
      <c r="AQ376" s="20"/>
      <c r="AR376" s="20"/>
      <c r="AS376" s="20"/>
      <c r="AT376" s="20"/>
      <c r="AU376" s="20"/>
    </row>
    <row r="377" spans="40:47" x14ac:dyDescent="0.25">
      <c r="AN377" s="20"/>
      <c r="AQ377" s="20"/>
      <c r="AR377" s="20"/>
      <c r="AS377" s="20"/>
      <c r="AT377" s="20"/>
      <c r="AU377" s="20"/>
    </row>
    <row r="378" spans="40:47" x14ac:dyDescent="0.25">
      <c r="AN378" s="20"/>
      <c r="AQ378" s="20"/>
      <c r="AR378" s="20"/>
      <c r="AS378" s="20"/>
      <c r="AT378" s="20"/>
      <c r="AU378" s="20"/>
    </row>
    <row r="379" spans="40:47" x14ac:dyDescent="0.25">
      <c r="AN379" s="20"/>
      <c r="AQ379" s="20"/>
      <c r="AR379" s="20"/>
      <c r="AS379" s="20"/>
      <c r="AT379" s="20"/>
      <c r="AU379" s="20"/>
    </row>
    <row r="380" spans="40:47" x14ac:dyDescent="0.25">
      <c r="AN380" s="20"/>
      <c r="AQ380" s="20"/>
      <c r="AR380" s="20"/>
      <c r="AS380" s="20"/>
      <c r="AT380" s="20"/>
      <c r="AU380" s="20"/>
    </row>
    <row r="381" spans="40:47" x14ac:dyDescent="0.25">
      <c r="AN381" s="20"/>
      <c r="AQ381" s="20"/>
      <c r="AR381" s="20"/>
      <c r="AS381" s="20"/>
      <c r="AT381" s="20"/>
      <c r="AU381" s="20"/>
    </row>
    <row r="382" spans="40:47" x14ac:dyDescent="0.25">
      <c r="AN382" s="20"/>
      <c r="AQ382" s="20"/>
      <c r="AR382" s="20"/>
      <c r="AS382" s="20"/>
      <c r="AT382" s="20"/>
      <c r="AU382" s="20"/>
    </row>
    <row r="383" spans="40:47" x14ac:dyDescent="0.25">
      <c r="AN383" s="20"/>
      <c r="AQ383" s="20"/>
      <c r="AR383" s="20"/>
      <c r="AS383" s="20"/>
      <c r="AT383" s="20"/>
      <c r="AU383" s="20"/>
    </row>
    <row r="384" spans="40:47" x14ac:dyDescent="0.25">
      <c r="AN384" s="20"/>
      <c r="AQ384" s="20"/>
      <c r="AR384" s="20"/>
      <c r="AS384" s="20"/>
      <c r="AT384" s="20"/>
      <c r="AU384" s="20"/>
    </row>
    <row r="385" spans="40:47" x14ac:dyDescent="0.25">
      <c r="AN385" s="20"/>
      <c r="AQ385" s="20"/>
      <c r="AR385" s="20"/>
      <c r="AS385" s="20"/>
      <c r="AT385" s="20"/>
      <c r="AU385" s="20"/>
    </row>
    <row r="386" spans="40:47" x14ac:dyDescent="0.25">
      <c r="AN386" s="20"/>
      <c r="AQ386" s="20"/>
      <c r="AR386" s="20"/>
      <c r="AS386" s="20"/>
      <c r="AT386" s="20"/>
      <c r="AU386" s="20"/>
    </row>
    <row r="387" spans="40:47" x14ac:dyDescent="0.25">
      <c r="AN387" s="20"/>
      <c r="AQ387" s="20"/>
      <c r="AR387" s="20"/>
      <c r="AS387" s="20"/>
      <c r="AT387" s="20"/>
      <c r="AU387" s="20"/>
    </row>
    <row r="388" spans="40:47" x14ac:dyDescent="0.25">
      <c r="AN388" s="20"/>
      <c r="AQ388" s="20"/>
      <c r="AR388" s="20"/>
      <c r="AS388" s="20"/>
      <c r="AT388" s="20"/>
      <c r="AU388" s="20"/>
    </row>
    <row r="389" spans="40:47" x14ac:dyDescent="0.25">
      <c r="AN389" s="20"/>
      <c r="AQ389" s="20"/>
      <c r="AR389" s="20"/>
      <c r="AS389" s="20"/>
      <c r="AT389" s="20"/>
      <c r="AU389" s="20"/>
    </row>
    <row r="390" spans="40:47" x14ac:dyDescent="0.25">
      <c r="AN390" s="20"/>
      <c r="AQ390" s="20"/>
      <c r="AR390" s="20"/>
      <c r="AS390" s="20"/>
      <c r="AT390" s="20"/>
      <c r="AU390" s="20"/>
    </row>
    <row r="391" spans="40:47" x14ac:dyDescent="0.25">
      <c r="AN391" s="20"/>
      <c r="AQ391" s="20"/>
      <c r="AR391" s="20"/>
      <c r="AS391" s="20"/>
      <c r="AT391" s="20"/>
      <c r="AU391" s="20"/>
    </row>
    <row r="392" spans="40:47" x14ac:dyDescent="0.25">
      <c r="AN392" s="20"/>
      <c r="AQ392" s="20"/>
      <c r="AR392" s="20"/>
      <c r="AS392" s="20"/>
      <c r="AT392" s="20"/>
      <c r="AU392" s="20"/>
    </row>
    <row r="393" spans="40:47" x14ac:dyDescent="0.25">
      <c r="AN393" s="20"/>
      <c r="AQ393" s="20"/>
      <c r="AR393" s="20"/>
      <c r="AS393" s="20"/>
      <c r="AT393" s="20"/>
      <c r="AU393" s="20"/>
    </row>
    <row r="394" spans="40:47" x14ac:dyDescent="0.25">
      <c r="AN394" s="20"/>
      <c r="AQ394" s="20"/>
      <c r="AR394" s="20"/>
      <c r="AS394" s="20"/>
      <c r="AT394" s="20"/>
      <c r="AU394" s="20"/>
    </row>
    <row r="395" spans="40:47" x14ac:dyDescent="0.25">
      <c r="AN395" s="20"/>
      <c r="AQ395" s="20"/>
      <c r="AR395" s="20"/>
      <c r="AS395" s="20"/>
      <c r="AT395" s="20"/>
      <c r="AU395" s="20"/>
    </row>
    <row r="396" spans="40:47" x14ac:dyDescent="0.25">
      <c r="AN396" s="20"/>
      <c r="AQ396" s="20"/>
      <c r="AR396" s="20"/>
      <c r="AS396" s="20"/>
      <c r="AT396" s="20"/>
      <c r="AU396" s="20"/>
    </row>
    <row r="397" spans="40:47" x14ac:dyDescent="0.25">
      <c r="AN397" s="20"/>
      <c r="AQ397" s="20"/>
      <c r="AR397" s="20"/>
      <c r="AS397" s="20"/>
      <c r="AT397" s="20"/>
      <c r="AU397" s="20"/>
    </row>
    <row r="398" spans="40:47" x14ac:dyDescent="0.25">
      <c r="AN398" s="20"/>
      <c r="AQ398" s="20"/>
      <c r="AR398" s="20"/>
      <c r="AS398" s="20"/>
      <c r="AT398" s="20"/>
      <c r="AU398" s="20"/>
    </row>
    <row r="399" spans="40:47" x14ac:dyDescent="0.25">
      <c r="AN399" s="20"/>
      <c r="AQ399" s="20"/>
      <c r="AR399" s="20"/>
      <c r="AS399" s="20"/>
      <c r="AT399" s="20"/>
      <c r="AU399" s="20"/>
    </row>
    <row r="400" spans="40:47" x14ac:dyDescent="0.25">
      <c r="AN400" s="20"/>
      <c r="AQ400" s="20"/>
      <c r="AR400" s="20"/>
      <c r="AS400" s="20"/>
      <c r="AT400" s="20"/>
      <c r="AU400" s="20"/>
    </row>
    <row r="401" spans="40:47" x14ac:dyDescent="0.25">
      <c r="AN401" s="20"/>
      <c r="AQ401" s="20"/>
      <c r="AR401" s="20"/>
      <c r="AS401" s="20"/>
      <c r="AT401" s="20"/>
      <c r="AU401" s="20"/>
    </row>
    <row r="402" spans="40:47" x14ac:dyDescent="0.25">
      <c r="AN402" s="20"/>
      <c r="AQ402" s="20"/>
      <c r="AR402" s="20"/>
      <c r="AS402" s="20"/>
      <c r="AT402" s="20"/>
      <c r="AU402" s="20"/>
    </row>
    <row r="403" spans="40:47" x14ac:dyDescent="0.25">
      <c r="AN403" s="20"/>
      <c r="AQ403" s="20"/>
      <c r="AR403" s="20"/>
      <c r="AS403" s="20"/>
      <c r="AT403" s="20"/>
      <c r="AU403" s="20"/>
    </row>
    <row r="404" spans="40:47" x14ac:dyDescent="0.25">
      <c r="AN404" s="20"/>
      <c r="AQ404" s="20"/>
      <c r="AR404" s="20"/>
      <c r="AS404" s="20"/>
      <c r="AT404" s="20"/>
      <c r="AU404" s="20"/>
    </row>
    <row r="405" spans="40:47" x14ac:dyDescent="0.25">
      <c r="AN405" s="20"/>
      <c r="AQ405" s="20"/>
      <c r="AR405" s="20"/>
      <c r="AS405" s="20"/>
      <c r="AT405" s="20"/>
      <c r="AU405" s="20"/>
    </row>
    <row r="406" spans="40:47" x14ac:dyDescent="0.25">
      <c r="AN406" s="20"/>
      <c r="AQ406" s="20"/>
      <c r="AR406" s="20"/>
      <c r="AS406" s="20"/>
      <c r="AT406" s="20"/>
      <c r="AU406" s="20"/>
    </row>
    <row r="407" spans="40:47" x14ac:dyDescent="0.25">
      <c r="AN407" s="20"/>
      <c r="AQ407" s="20"/>
      <c r="AR407" s="20"/>
      <c r="AS407" s="20"/>
      <c r="AT407" s="20"/>
      <c r="AU407" s="20"/>
    </row>
    <row r="408" spans="40:47" x14ac:dyDescent="0.25">
      <c r="AN408" s="20"/>
      <c r="AQ408" s="20"/>
      <c r="AR408" s="20"/>
      <c r="AS408" s="20"/>
      <c r="AT408" s="20"/>
      <c r="AU408" s="20"/>
    </row>
    <row r="409" spans="40:47" x14ac:dyDescent="0.25">
      <c r="AN409" s="20"/>
      <c r="AQ409" s="20"/>
      <c r="AR409" s="20"/>
      <c r="AS409" s="20"/>
      <c r="AT409" s="20"/>
      <c r="AU409" s="20"/>
    </row>
    <row r="410" spans="40:47" x14ac:dyDescent="0.25">
      <c r="AN410" s="20"/>
      <c r="AQ410" s="20"/>
      <c r="AR410" s="20"/>
      <c r="AS410" s="20"/>
      <c r="AT410" s="20"/>
      <c r="AU410" s="20"/>
    </row>
    <row r="411" spans="40:47" x14ac:dyDescent="0.25">
      <c r="AN411" s="20"/>
      <c r="AQ411" s="20"/>
      <c r="AR411" s="20"/>
      <c r="AS411" s="20"/>
      <c r="AT411" s="20"/>
      <c r="AU411" s="20"/>
    </row>
    <row r="412" spans="40:47" x14ac:dyDescent="0.25">
      <c r="AN412" s="20"/>
      <c r="AQ412" s="20"/>
      <c r="AR412" s="20"/>
      <c r="AS412" s="20"/>
      <c r="AT412" s="20"/>
      <c r="AU412" s="20"/>
    </row>
    <row r="413" spans="40:47" x14ac:dyDescent="0.25">
      <c r="AN413" s="20"/>
      <c r="AQ413" s="20"/>
      <c r="AR413" s="20"/>
      <c r="AS413" s="20"/>
      <c r="AT413" s="20"/>
      <c r="AU413" s="20"/>
    </row>
    <row r="414" spans="40:47" x14ac:dyDescent="0.25">
      <c r="AN414" s="20"/>
      <c r="AQ414" s="20"/>
      <c r="AR414" s="20"/>
      <c r="AS414" s="20"/>
      <c r="AT414" s="20"/>
      <c r="AU414" s="20"/>
    </row>
    <row r="415" spans="40:47" x14ac:dyDescent="0.25">
      <c r="AN415" s="20"/>
      <c r="AQ415" s="20"/>
      <c r="AR415" s="20"/>
      <c r="AS415" s="20"/>
      <c r="AT415" s="20"/>
      <c r="AU415" s="20"/>
    </row>
    <row r="416" spans="40:47" x14ac:dyDescent="0.25">
      <c r="AN416" s="20"/>
      <c r="AQ416" s="20"/>
      <c r="AR416" s="20"/>
      <c r="AS416" s="20"/>
      <c r="AT416" s="20"/>
      <c r="AU416" s="20"/>
    </row>
    <row r="417" spans="40:47" x14ac:dyDescent="0.25">
      <c r="AN417" s="20"/>
      <c r="AQ417" s="20"/>
      <c r="AR417" s="20"/>
      <c r="AS417" s="20"/>
      <c r="AT417" s="20"/>
      <c r="AU417" s="20"/>
    </row>
    <row r="418" spans="40:47" x14ac:dyDescent="0.25">
      <c r="AN418" s="20"/>
      <c r="AQ418" s="20"/>
      <c r="AR418" s="20"/>
      <c r="AS418" s="20"/>
      <c r="AT418" s="20"/>
      <c r="AU418" s="20"/>
    </row>
    <row r="419" spans="40:47" x14ac:dyDescent="0.25">
      <c r="AN419" s="20"/>
      <c r="AQ419" s="20"/>
      <c r="AR419" s="20"/>
      <c r="AS419" s="20"/>
      <c r="AT419" s="20"/>
      <c r="AU419" s="20"/>
    </row>
    <row r="420" spans="40:47" x14ac:dyDescent="0.25">
      <c r="AN420" s="20"/>
      <c r="AQ420" s="20"/>
      <c r="AR420" s="20"/>
      <c r="AS420" s="20"/>
      <c r="AT420" s="20"/>
      <c r="AU420" s="20"/>
    </row>
    <row r="421" spans="40:47" x14ac:dyDescent="0.25">
      <c r="AN421" s="20"/>
      <c r="AQ421" s="20"/>
      <c r="AR421" s="20"/>
      <c r="AS421" s="20"/>
      <c r="AT421" s="20"/>
      <c r="AU421" s="20"/>
    </row>
    <row r="422" spans="40:47" x14ac:dyDescent="0.25">
      <c r="AN422" s="20"/>
      <c r="AQ422" s="20"/>
      <c r="AR422" s="20"/>
      <c r="AS422" s="20"/>
      <c r="AT422" s="20"/>
      <c r="AU422" s="20"/>
    </row>
    <row r="423" spans="40:47" x14ac:dyDescent="0.25">
      <c r="AN423" s="20"/>
      <c r="AQ423" s="20"/>
      <c r="AR423" s="20"/>
      <c r="AS423" s="20"/>
      <c r="AT423" s="20"/>
      <c r="AU423" s="20"/>
    </row>
    <row r="424" spans="40:47" x14ac:dyDescent="0.25">
      <c r="AN424" s="20"/>
      <c r="AQ424" s="20"/>
      <c r="AR424" s="20"/>
      <c r="AS424" s="20"/>
      <c r="AT424" s="20"/>
      <c r="AU424" s="20"/>
    </row>
    <row r="425" spans="40:47" x14ac:dyDescent="0.25">
      <c r="AN425" s="20"/>
      <c r="AQ425" s="20"/>
      <c r="AR425" s="20"/>
      <c r="AS425" s="20"/>
      <c r="AT425" s="20"/>
      <c r="AU425" s="20"/>
    </row>
    <row r="426" spans="40:47" x14ac:dyDescent="0.25">
      <c r="AN426" s="20"/>
      <c r="AQ426" s="20"/>
      <c r="AR426" s="20"/>
      <c r="AS426" s="20"/>
      <c r="AT426" s="20"/>
      <c r="AU426" s="20"/>
    </row>
    <row r="427" spans="40:47" x14ac:dyDescent="0.25">
      <c r="AN427" s="20"/>
      <c r="AQ427" s="20"/>
      <c r="AR427" s="20"/>
      <c r="AS427" s="20"/>
      <c r="AT427" s="20"/>
      <c r="AU427" s="20"/>
    </row>
    <row r="428" spans="40:47" x14ac:dyDescent="0.25">
      <c r="AN428" s="20"/>
      <c r="AQ428" s="20"/>
      <c r="AR428" s="20"/>
      <c r="AS428" s="20"/>
      <c r="AT428" s="20"/>
      <c r="AU428" s="20"/>
    </row>
    <row r="429" spans="40:47" x14ac:dyDescent="0.25">
      <c r="AN429" s="20"/>
      <c r="AQ429" s="20"/>
      <c r="AR429" s="20"/>
      <c r="AS429" s="20"/>
      <c r="AT429" s="20"/>
      <c r="AU429" s="20"/>
    </row>
    <row r="430" spans="40:47" x14ac:dyDescent="0.25">
      <c r="AN430" s="20"/>
      <c r="AQ430" s="20"/>
      <c r="AR430" s="20"/>
      <c r="AS430" s="20"/>
      <c r="AT430" s="20"/>
      <c r="AU430" s="20"/>
    </row>
    <row r="431" spans="40:47" x14ac:dyDescent="0.25">
      <c r="AN431" s="20"/>
      <c r="AQ431" s="20"/>
      <c r="AR431" s="20"/>
      <c r="AS431" s="20"/>
      <c r="AT431" s="20"/>
      <c r="AU431" s="20"/>
    </row>
    <row r="432" spans="40:47" x14ac:dyDescent="0.25">
      <c r="AN432" s="20"/>
      <c r="AQ432" s="20"/>
      <c r="AR432" s="20"/>
      <c r="AS432" s="20"/>
      <c r="AT432" s="20"/>
      <c r="AU432" s="20"/>
    </row>
    <row r="433" spans="40:47" x14ac:dyDescent="0.25">
      <c r="AN433" s="20"/>
      <c r="AQ433" s="20"/>
      <c r="AR433" s="20"/>
      <c r="AS433" s="20"/>
      <c r="AT433" s="20"/>
      <c r="AU433" s="20"/>
    </row>
    <row r="434" spans="40:47" x14ac:dyDescent="0.25">
      <c r="AN434" s="20"/>
      <c r="AQ434" s="20"/>
      <c r="AR434" s="20"/>
      <c r="AS434" s="20"/>
      <c r="AT434" s="20"/>
      <c r="AU434" s="20"/>
    </row>
    <row r="435" spans="40:47" x14ac:dyDescent="0.25">
      <c r="AN435" s="20"/>
      <c r="AQ435" s="20"/>
      <c r="AR435" s="20"/>
      <c r="AS435" s="20"/>
      <c r="AT435" s="20"/>
      <c r="AU435" s="20"/>
    </row>
    <row r="436" spans="40:47" x14ac:dyDescent="0.25">
      <c r="AN436" s="20"/>
      <c r="AQ436" s="20"/>
      <c r="AR436" s="20"/>
      <c r="AS436" s="20"/>
      <c r="AT436" s="20"/>
      <c r="AU436" s="20"/>
    </row>
    <row r="437" spans="40:47" x14ac:dyDescent="0.25">
      <c r="AN437" s="20"/>
      <c r="AQ437" s="20"/>
      <c r="AR437" s="20"/>
      <c r="AS437" s="20"/>
      <c r="AT437" s="20"/>
      <c r="AU437" s="20"/>
    </row>
    <row r="438" spans="40:47" x14ac:dyDescent="0.25">
      <c r="AN438" s="20"/>
      <c r="AQ438" s="20"/>
      <c r="AR438" s="20"/>
      <c r="AS438" s="20"/>
      <c r="AT438" s="20"/>
      <c r="AU438" s="20"/>
    </row>
    <row r="439" spans="40:47" x14ac:dyDescent="0.25">
      <c r="AN439" s="20"/>
      <c r="AQ439" s="20"/>
      <c r="AR439" s="20"/>
      <c r="AS439" s="20"/>
      <c r="AT439" s="20"/>
      <c r="AU439" s="20"/>
    </row>
    <row r="440" spans="40:47" x14ac:dyDescent="0.25">
      <c r="AN440" s="20"/>
      <c r="AQ440" s="20"/>
      <c r="AR440" s="20"/>
      <c r="AS440" s="20"/>
      <c r="AT440" s="20"/>
      <c r="AU440" s="20"/>
    </row>
    <row r="441" spans="40:47" x14ac:dyDescent="0.25">
      <c r="AN441" s="20"/>
      <c r="AQ441" s="20"/>
      <c r="AR441" s="20"/>
      <c r="AS441" s="20"/>
      <c r="AT441" s="20"/>
      <c r="AU441" s="20"/>
    </row>
    <row r="442" spans="40:47" x14ac:dyDescent="0.25">
      <c r="AN442" s="20"/>
      <c r="AQ442" s="20"/>
      <c r="AR442" s="20"/>
      <c r="AS442" s="20"/>
      <c r="AT442" s="20"/>
      <c r="AU442" s="20"/>
    </row>
    <row r="443" spans="40:47" x14ac:dyDescent="0.25">
      <c r="AN443" s="20"/>
      <c r="AQ443" s="20"/>
      <c r="AR443" s="20"/>
      <c r="AS443" s="20"/>
      <c r="AT443" s="20"/>
      <c r="AU443" s="20"/>
    </row>
    <row r="444" spans="40:47" x14ac:dyDescent="0.25">
      <c r="AN444" s="20"/>
      <c r="AQ444" s="20"/>
      <c r="AR444" s="20"/>
      <c r="AS444" s="20"/>
      <c r="AT444" s="20"/>
      <c r="AU444" s="20"/>
    </row>
    <row r="445" spans="40:47" x14ac:dyDescent="0.25">
      <c r="AN445" s="20"/>
      <c r="AQ445" s="20"/>
      <c r="AR445" s="20"/>
      <c r="AS445" s="20"/>
      <c r="AT445" s="20"/>
      <c r="AU445" s="20"/>
    </row>
    <row r="446" spans="40:47" x14ac:dyDescent="0.25">
      <c r="AN446" s="20"/>
      <c r="AQ446" s="20"/>
      <c r="AR446" s="20"/>
      <c r="AS446" s="20"/>
      <c r="AT446" s="20"/>
      <c r="AU446" s="20"/>
    </row>
    <row r="447" spans="40:47" x14ac:dyDescent="0.25">
      <c r="AN447" s="20"/>
      <c r="AQ447" s="20"/>
      <c r="AR447" s="20"/>
      <c r="AS447" s="20"/>
      <c r="AT447" s="20"/>
      <c r="AU447" s="20"/>
    </row>
    <row r="448" spans="40:47" x14ac:dyDescent="0.25">
      <c r="AN448" s="20"/>
      <c r="AQ448" s="20"/>
      <c r="AR448" s="20"/>
      <c r="AS448" s="20"/>
      <c r="AT448" s="20"/>
      <c r="AU448" s="20"/>
    </row>
    <row r="449" spans="40:47" x14ac:dyDescent="0.25">
      <c r="AN449" s="20"/>
      <c r="AQ449" s="20"/>
      <c r="AR449" s="20"/>
      <c r="AS449" s="20"/>
      <c r="AT449" s="20"/>
      <c r="AU449" s="20"/>
    </row>
    <row r="450" spans="40:47" x14ac:dyDescent="0.25">
      <c r="AN450" s="20"/>
      <c r="AQ450" s="20"/>
      <c r="AR450" s="20"/>
      <c r="AS450" s="20"/>
      <c r="AT450" s="20"/>
      <c r="AU450" s="20"/>
    </row>
    <row r="451" spans="40:47" x14ac:dyDescent="0.25">
      <c r="AN451" s="20"/>
      <c r="AQ451" s="20"/>
      <c r="AR451" s="20"/>
      <c r="AS451" s="20"/>
      <c r="AT451" s="20"/>
      <c r="AU451" s="20"/>
    </row>
    <row r="452" spans="40:47" x14ac:dyDescent="0.25">
      <c r="AN452" s="20"/>
      <c r="AQ452" s="20"/>
      <c r="AR452" s="20"/>
      <c r="AS452" s="20"/>
      <c r="AT452" s="20"/>
      <c r="AU452" s="20"/>
    </row>
    <row r="453" spans="40:47" x14ac:dyDescent="0.25">
      <c r="AN453" s="20"/>
      <c r="AQ453" s="20"/>
      <c r="AR453" s="20"/>
      <c r="AS453" s="20"/>
      <c r="AT453" s="20"/>
      <c r="AU453" s="20"/>
    </row>
    <row r="454" spans="40:47" x14ac:dyDescent="0.25">
      <c r="AN454" s="20"/>
      <c r="AQ454" s="20"/>
      <c r="AR454" s="20"/>
      <c r="AS454" s="20"/>
      <c r="AT454" s="20"/>
      <c r="AU454" s="20"/>
    </row>
    <row r="455" spans="40:47" x14ac:dyDescent="0.25">
      <c r="AN455" s="20"/>
      <c r="AQ455" s="20"/>
      <c r="AR455" s="20"/>
      <c r="AS455" s="20"/>
      <c r="AT455" s="20"/>
      <c r="AU455" s="20"/>
    </row>
    <row r="456" spans="40:47" x14ac:dyDescent="0.25">
      <c r="AN456" s="20"/>
      <c r="AQ456" s="20"/>
      <c r="AR456" s="20"/>
      <c r="AS456" s="20"/>
      <c r="AT456" s="20"/>
      <c r="AU456" s="20"/>
    </row>
    <row r="457" spans="40:47" x14ac:dyDescent="0.25">
      <c r="AN457" s="20"/>
      <c r="AQ457" s="20"/>
      <c r="AR457" s="20"/>
      <c r="AS457" s="20"/>
      <c r="AT457" s="20"/>
      <c r="AU457" s="20"/>
    </row>
    <row r="458" spans="40:47" x14ac:dyDescent="0.25">
      <c r="AN458" s="20"/>
      <c r="AQ458" s="20"/>
      <c r="AR458" s="20"/>
      <c r="AS458" s="20"/>
      <c r="AT458" s="20"/>
      <c r="AU458" s="20"/>
    </row>
    <row r="459" spans="40:47" x14ac:dyDescent="0.25">
      <c r="AN459" s="20"/>
      <c r="AQ459" s="20"/>
      <c r="AR459" s="20"/>
      <c r="AS459" s="20"/>
      <c r="AT459" s="20"/>
      <c r="AU459" s="20"/>
    </row>
    <row r="460" spans="40:47" x14ac:dyDescent="0.25">
      <c r="AN460" s="20"/>
      <c r="AQ460" s="20"/>
      <c r="AR460" s="20"/>
      <c r="AS460" s="20"/>
      <c r="AT460" s="20"/>
      <c r="AU460" s="20"/>
    </row>
    <row r="461" spans="40:47" x14ac:dyDescent="0.25">
      <c r="AN461" s="20"/>
      <c r="AQ461" s="20"/>
      <c r="AR461" s="20"/>
      <c r="AS461" s="20"/>
      <c r="AT461" s="20"/>
      <c r="AU461" s="20"/>
    </row>
    <row r="462" spans="40:47" x14ac:dyDescent="0.25">
      <c r="AN462" s="20"/>
      <c r="AQ462" s="20"/>
      <c r="AR462" s="20"/>
      <c r="AS462" s="20"/>
      <c r="AT462" s="20"/>
      <c r="AU462" s="20"/>
    </row>
    <row r="463" spans="40:47" x14ac:dyDescent="0.25">
      <c r="AN463" s="20"/>
      <c r="AQ463" s="20"/>
      <c r="AR463" s="20"/>
      <c r="AS463" s="20"/>
      <c r="AT463" s="20"/>
      <c r="AU463" s="20"/>
    </row>
    <row r="464" spans="40:47" x14ac:dyDescent="0.25">
      <c r="AN464" s="20"/>
      <c r="AQ464" s="20"/>
      <c r="AR464" s="20"/>
      <c r="AS464" s="20"/>
      <c r="AT464" s="20"/>
      <c r="AU464" s="20"/>
    </row>
    <row r="465" spans="40:47" x14ac:dyDescent="0.25">
      <c r="AN465" s="20"/>
      <c r="AQ465" s="20"/>
      <c r="AR465" s="20"/>
      <c r="AS465" s="20"/>
      <c r="AT465" s="20"/>
      <c r="AU465" s="20"/>
    </row>
    <row r="466" spans="40:47" x14ac:dyDescent="0.25">
      <c r="AN466" s="20"/>
      <c r="AQ466" s="20"/>
      <c r="AR466" s="20"/>
      <c r="AS466" s="20"/>
      <c r="AT466" s="20"/>
      <c r="AU466" s="20"/>
    </row>
    <row r="467" spans="40:47" x14ac:dyDescent="0.25">
      <c r="AN467" s="20"/>
      <c r="AQ467" s="20"/>
      <c r="AR467" s="20"/>
      <c r="AS467" s="20"/>
      <c r="AT467" s="20"/>
      <c r="AU467" s="20"/>
    </row>
    <row r="468" spans="40:47" x14ac:dyDescent="0.25">
      <c r="AN468" s="20"/>
      <c r="AQ468" s="20"/>
      <c r="AR468" s="20"/>
      <c r="AS468" s="20"/>
      <c r="AT468" s="20"/>
      <c r="AU468" s="20"/>
    </row>
    <row r="469" spans="40:47" x14ac:dyDescent="0.25">
      <c r="AN469" s="20"/>
      <c r="AQ469" s="20"/>
      <c r="AR469" s="20"/>
      <c r="AS469" s="20"/>
      <c r="AT469" s="20"/>
      <c r="AU469" s="20"/>
    </row>
    <row r="470" spans="40:47" x14ac:dyDescent="0.25">
      <c r="AN470" s="20"/>
      <c r="AQ470" s="20"/>
      <c r="AR470" s="20"/>
      <c r="AS470" s="20"/>
      <c r="AT470" s="20"/>
      <c r="AU470" s="20"/>
    </row>
    <row r="471" spans="40:47" x14ac:dyDescent="0.25">
      <c r="AN471" s="20"/>
      <c r="AQ471" s="20"/>
      <c r="AR471" s="20"/>
      <c r="AS471" s="20"/>
      <c r="AT471" s="20"/>
      <c r="AU471" s="20"/>
    </row>
    <row r="472" spans="40:47" x14ac:dyDescent="0.25">
      <c r="AN472" s="20"/>
      <c r="AQ472" s="20"/>
      <c r="AR472" s="20"/>
      <c r="AS472" s="20"/>
      <c r="AT472" s="20"/>
      <c r="AU472" s="20"/>
    </row>
    <row r="473" spans="40:47" x14ac:dyDescent="0.25">
      <c r="AN473" s="20"/>
      <c r="AQ473" s="20"/>
      <c r="AR473" s="20"/>
      <c r="AS473" s="20"/>
      <c r="AT473" s="20"/>
      <c r="AU473" s="20"/>
    </row>
    <row r="474" spans="40:47" x14ac:dyDescent="0.25">
      <c r="AN474" s="20"/>
      <c r="AQ474" s="20"/>
      <c r="AR474" s="20"/>
      <c r="AS474" s="20"/>
      <c r="AT474" s="20"/>
      <c r="AU474" s="20"/>
    </row>
    <row r="475" spans="40:47" x14ac:dyDescent="0.25">
      <c r="AN475" s="20"/>
      <c r="AQ475" s="20"/>
      <c r="AR475" s="20"/>
      <c r="AS475" s="20"/>
      <c r="AT475" s="20"/>
      <c r="AU475" s="20"/>
    </row>
    <row r="476" spans="40:47" x14ac:dyDescent="0.25">
      <c r="AN476" s="20"/>
      <c r="AQ476" s="20"/>
      <c r="AR476" s="20"/>
      <c r="AS476" s="20"/>
      <c r="AT476" s="20"/>
      <c r="AU476" s="20"/>
    </row>
    <row r="477" spans="40:47" x14ac:dyDescent="0.25">
      <c r="AN477" s="20"/>
      <c r="AQ477" s="20"/>
      <c r="AR477" s="20"/>
      <c r="AS477" s="20"/>
      <c r="AT477" s="20"/>
      <c r="AU477" s="20"/>
    </row>
    <row r="478" spans="40:47" x14ac:dyDescent="0.25">
      <c r="AN478" s="20"/>
      <c r="AQ478" s="20"/>
      <c r="AR478" s="20"/>
      <c r="AS478" s="20"/>
      <c r="AT478" s="20"/>
      <c r="AU478" s="20"/>
    </row>
    <row r="479" spans="40:47" x14ac:dyDescent="0.25">
      <c r="AN479" s="20"/>
      <c r="AQ479" s="20"/>
      <c r="AR479" s="20"/>
      <c r="AS479" s="20"/>
      <c r="AT479" s="20"/>
      <c r="AU479" s="20"/>
    </row>
    <row r="480" spans="40:47" x14ac:dyDescent="0.25">
      <c r="AN480" s="20"/>
      <c r="AQ480" s="20"/>
      <c r="AR480" s="20"/>
      <c r="AS480" s="20"/>
      <c r="AT480" s="20"/>
      <c r="AU480" s="20"/>
    </row>
    <row r="481" spans="40:47" x14ac:dyDescent="0.25">
      <c r="AN481" s="20"/>
      <c r="AQ481" s="20"/>
      <c r="AR481" s="20"/>
      <c r="AS481" s="20"/>
      <c r="AT481" s="20"/>
      <c r="AU481" s="20"/>
    </row>
    <row r="482" spans="40:47" x14ac:dyDescent="0.25">
      <c r="AN482" s="20"/>
      <c r="AQ482" s="20"/>
      <c r="AR482" s="20"/>
      <c r="AS482" s="20"/>
      <c r="AT482" s="20"/>
      <c r="AU482" s="20"/>
    </row>
    <row r="483" spans="40:47" x14ac:dyDescent="0.25">
      <c r="AN483" s="20"/>
      <c r="AQ483" s="20"/>
      <c r="AR483" s="20"/>
      <c r="AS483" s="20"/>
      <c r="AT483" s="20"/>
      <c r="AU483" s="20"/>
    </row>
    <row r="484" spans="40:47" x14ac:dyDescent="0.25">
      <c r="AN484" s="20"/>
      <c r="AQ484" s="20"/>
      <c r="AR484" s="20"/>
      <c r="AS484" s="20"/>
      <c r="AT484" s="20"/>
      <c r="AU484" s="20"/>
    </row>
    <row r="485" spans="40:47" x14ac:dyDescent="0.25">
      <c r="AN485" s="20"/>
      <c r="AQ485" s="20"/>
      <c r="AR485" s="20"/>
      <c r="AS485" s="20"/>
      <c r="AT485" s="20"/>
      <c r="AU485" s="20"/>
    </row>
    <row r="486" spans="40:47" x14ac:dyDescent="0.25">
      <c r="AN486" s="20"/>
      <c r="AQ486" s="20"/>
      <c r="AR486" s="20"/>
      <c r="AS486" s="20"/>
      <c r="AT486" s="20"/>
      <c r="AU486" s="20"/>
    </row>
    <row r="487" spans="40:47" x14ac:dyDescent="0.25">
      <c r="AN487" s="20"/>
      <c r="AQ487" s="20"/>
      <c r="AR487" s="20"/>
      <c r="AS487" s="20"/>
      <c r="AT487" s="20"/>
      <c r="AU487" s="20"/>
    </row>
    <row r="488" spans="40:47" x14ac:dyDescent="0.25">
      <c r="AN488" s="20"/>
      <c r="AQ488" s="20"/>
      <c r="AR488" s="20"/>
      <c r="AS488" s="20"/>
      <c r="AT488" s="20"/>
      <c r="AU488" s="20"/>
    </row>
    <row r="489" spans="40:47" x14ac:dyDescent="0.25">
      <c r="AN489" s="20"/>
      <c r="AQ489" s="20"/>
      <c r="AR489" s="20"/>
      <c r="AS489" s="20"/>
      <c r="AT489" s="20"/>
      <c r="AU489" s="20"/>
    </row>
    <row r="490" spans="40:47" x14ac:dyDescent="0.25">
      <c r="AN490" s="20"/>
      <c r="AQ490" s="20"/>
      <c r="AR490" s="20"/>
      <c r="AS490" s="20"/>
      <c r="AT490" s="20"/>
      <c r="AU490" s="20"/>
    </row>
    <row r="491" spans="40:47" x14ac:dyDescent="0.25">
      <c r="AN491" s="20"/>
      <c r="AQ491" s="20"/>
      <c r="AR491" s="20"/>
      <c r="AS491" s="20"/>
      <c r="AT491" s="20"/>
      <c r="AU491" s="20"/>
    </row>
    <row r="492" spans="40:47" x14ac:dyDescent="0.25">
      <c r="AN492" s="20"/>
      <c r="AQ492" s="20"/>
      <c r="AR492" s="20"/>
      <c r="AS492" s="20"/>
      <c r="AT492" s="20"/>
      <c r="AU492" s="20"/>
    </row>
    <row r="493" spans="40:47" x14ac:dyDescent="0.25">
      <c r="AN493" s="20"/>
      <c r="AQ493" s="20"/>
      <c r="AR493" s="20"/>
      <c r="AS493" s="20"/>
      <c r="AT493" s="20"/>
      <c r="AU493" s="20"/>
    </row>
    <row r="494" spans="40:47" x14ac:dyDescent="0.25">
      <c r="AN494" s="20"/>
      <c r="AQ494" s="20"/>
      <c r="AR494" s="20"/>
      <c r="AS494" s="20"/>
      <c r="AT494" s="20"/>
      <c r="AU494" s="20"/>
    </row>
    <row r="495" spans="40:47" x14ac:dyDescent="0.25">
      <c r="AN495" s="20"/>
      <c r="AQ495" s="20"/>
      <c r="AR495" s="20"/>
      <c r="AS495" s="20"/>
      <c r="AT495" s="20"/>
      <c r="AU495" s="20"/>
    </row>
    <row r="496" spans="40:47" x14ac:dyDescent="0.25">
      <c r="AN496" s="20"/>
      <c r="AQ496" s="20"/>
      <c r="AR496" s="20"/>
      <c r="AS496" s="20"/>
      <c r="AT496" s="20"/>
      <c r="AU496" s="20"/>
    </row>
    <row r="497" spans="40:47" x14ac:dyDescent="0.25">
      <c r="AN497" s="20"/>
      <c r="AQ497" s="20"/>
      <c r="AR497" s="20"/>
      <c r="AS497" s="20"/>
      <c r="AT497" s="20"/>
      <c r="AU497" s="20"/>
    </row>
    <row r="498" spans="40:47" x14ac:dyDescent="0.25">
      <c r="AN498" s="20"/>
      <c r="AQ498" s="20"/>
      <c r="AR498" s="20"/>
      <c r="AS498" s="20"/>
      <c r="AT498" s="20"/>
      <c r="AU498" s="20"/>
    </row>
    <row r="499" spans="40:47" x14ac:dyDescent="0.25">
      <c r="AN499" s="20"/>
      <c r="AQ499" s="20"/>
      <c r="AR499" s="20"/>
      <c r="AS499" s="20"/>
      <c r="AT499" s="20"/>
      <c r="AU499" s="20"/>
    </row>
    <row r="500" spans="40:47" x14ac:dyDescent="0.25">
      <c r="AN500" s="20"/>
      <c r="AQ500" s="20"/>
      <c r="AR500" s="20"/>
      <c r="AS500" s="20"/>
      <c r="AT500" s="20"/>
      <c r="AU500" s="20"/>
    </row>
    <row r="501" spans="40:47" x14ac:dyDescent="0.25">
      <c r="AN501" s="20"/>
      <c r="AQ501" s="20"/>
      <c r="AR501" s="20"/>
      <c r="AS501" s="20"/>
      <c r="AT501" s="20"/>
      <c r="AU501" s="20"/>
    </row>
    <row r="502" spans="40:47" x14ac:dyDescent="0.25">
      <c r="AN502" s="20"/>
      <c r="AQ502" s="20"/>
      <c r="AR502" s="20"/>
      <c r="AS502" s="20"/>
      <c r="AT502" s="20"/>
      <c r="AU502" s="20"/>
    </row>
    <row r="503" spans="40:47" x14ac:dyDescent="0.25">
      <c r="AN503" s="20"/>
      <c r="AQ503" s="20"/>
      <c r="AR503" s="20"/>
      <c r="AS503" s="20"/>
      <c r="AT503" s="20"/>
      <c r="AU503" s="20"/>
    </row>
    <row r="504" spans="40:47" x14ac:dyDescent="0.25">
      <c r="AN504" s="20"/>
      <c r="AQ504" s="20"/>
      <c r="AR504" s="20"/>
      <c r="AS504" s="20"/>
      <c r="AT504" s="20"/>
      <c r="AU504" s="20"/>
    </row>
    <row r="505" spans="40:47" x14ac:dyDescent="0.25">
      <c r="AN505" s="20"/>
      <c r="AQ505" s="20"/>
      <c r="AR505" s="20"/>
      <c r="AS505" s="20"/>
      <c r="AT505" s="20"/>
      <c r="AU505" s="20"/>
    </row>
    <row r="506" spans="40:47" x14ac:dyDescent="0.25">
      <c r="AN506" s="20"/>
      <c r="AQ506" s="20"/>
      <c r="AR506" s="20"/>
      <c r="AS506" s="20"/>
      <c r="AT506" s="20"/>
      <c r="AU506" s="20"/>
    </row>
    <row r="507" spans="40:47" x14ac:dyDescent="0.25">
      <c r="AN507" s="20"/>
      <c r="AQ507" s="20"/>
      <c r="AR507" s="20"/>
      <c r="AS507" s="20"/>
      <c r="AT507" s="20"/>
      <c r="AU507" s="20"/>
    </row>
    <row r="508" spans="40:47" x14ac:dyDescent="0.25">
      <c r="AN508" s="20"/>
      <c r="AQ508" s="20"/>
      <c r="AR508" s="20"/>
      <c r="AS508" s="20"/>
      <c r="AT508" s="20"/>
      <c r="AU508" s="20"/>
    </row>
    <row r="509" spans="40:47" x14ac:dyDescent="0.25">
      <c r="AN509" s="20"/>
      <c r="AQ509" s="20"/>
      <c r="AR509" s="20"/>
      <c r="AS509" s="20"/>
      <c r="AT509" s="20"/>
      <c r="AU509" s="20"/>
    </row>
    <row r="510" spans="40:47" x14ac:dyDescent="0.25">
      <c r="AN510" s="20"/>
      <c r="AQ510" s="20"/>
      <c r="AR510" s="20"/>
      <c r="AS510" s="20"/>
      <c r="AT510" s="20"/>
      <c r="AU510" s="20"/>
    </row>
    <row r="511" spans="40:47" x14ac:dyDescent="0.25">
      <c r="AN511" s="20"/>
      <c r="AQ511" s="20"/>
      <c r="AR511" s="20"/>
      <c r="AS511" s="20"/>
      <c r="AT511" s="20"/>
      <c r="AU511" s="20"/>
    </row>
    <row r="512" spans="40:47" x14ac:dyDescent="0.25">
      <c r="AN512" s="20"/>
      <c r="AQ512" s="20"/>
      <c r="AR512" s="20"/>
      <c r="AS512" s="20"/>
      <c r="AT512" s="20"/>
      <c r="AU512" s="20"/>
    </row>
    <row r="513" spans="40:47" x14ac:dyDescent="0.25">
      <c r="AN513" s="20"/>
      <c r="AQ513" s="20"/>
      <c r="AR513" s="20"/>
      <c r="AS513" s="20"/>
      <c r="AT513" s="20"/>
      <c r="AU513" s="20"/>
    </row>
    <row r="514" spans="40:47" x14ac:dyDescent="0.25">
      <c r="AN514" s="20"/>
      <c r="AQ514" s="20"/>
      <c r="AR514" s="20"/>
      <c r="AS514" s="20"/>
      <c r="AT514" s="20"/>
      <c r="AU514" s="20"/>
    </row>
    <row r="515" spans="40:47" x14ac:dyDescent="0.25">
      <c r="AN515" s="20"/>
      <c r="AQ515" s="20"/>
      <c r="AR515" s="20"/>
      <c r="AS515" s="20"/>
      <c r="AT515" s="20"/>
      <c r="AU515" s="20"/>
    </row>
    <row r="516" spans="40:47" x14ac:dyDescent="0.25">
      <c r="AN516" s="20"/>
      <c r="AQ516" s="20"/>
      <c r="AR516" s="20"/>
      <c r="AS516" s="20"/>
      <c r="AT516" s="20"/>
      <c r="AU516" s="20"/>
    </row>
    <row r="517" spans="40:47" x14ac:dyDescent="0.25">
      <c r="AN517" s="20"/>
      <c r="AQ517" s="20"/>
      <c r="AR517" s="20"/>
      <c r="AS517" s="20"/>
      <c r="AT517" s="20"/>
      <c r="AU517" s="20"/>
    </row>
    <row r="518" spans="40:47" x14ac:dyDescent="0.25">
      <c r="AN518" s="20"/>
      <c r="AQ518" s="20"/>
      <c r="AR518" s="20"/>
      <c r="AS518" s="20"/>
      <c r="AT518" s="20"/>
      <c r="AU518" s="20"/>
    </row>
    <row r="519" spans="40:47" x14ac:dyDescent="0.25">
      <c r="AN519" s="20"/>
      <c r="AQ519" s="20"/>
      <c r="AR519" s="20"/>
      <c r="AS519" s="20"/>
      <c r="AT519" s="20"/>
      <c r="AU519" s="20"/>
    </row>
    <row r="520" spans="40:47" x14ac:dyDescent="0.25">
      <c r="AN520" s="20"/>
      <c r="AQ520" s="20"/>
      <c r="AR520" s="20"/>
      <c r="AS520" s="20"/>
      <c r="AT520" s="20"/>
      <c r="AU520" s="20"/>
    </row>
    <row r="521" spans="40:47" x14ac:dyDescent="0.25">
      <c r="AN521" s="20"/>
      <c r="AQ521" s="20"/>
      <c r="AR521" s="20"/>
      <c r="AS521" s="20"/>
      <c r="AT521" s="20"/>
      <c r="AU521" s="20"/>
    </row>
    <row r="522" spans="40:47" x14ac:dyDescent="0.25">
      <c r="AN522" s="20"/>
      <c r="AQ522" s="20"/>
      <c r="AR522" s="20"/>
      <c r="AS522" s="20"/>
      <c r="AT522" s="20"/>
      <c r="AU522" s="20"/>
    </row>
    <row r="523" spans="40:47" x14ac:dyDescent="0.25">
      <c r="AN523" s="20"/>
      <c r="AQ523" s="20"/>
      <c r="AR523" s="20"/>
      <c r="AS523" s="20"/>
      <c r="AT523" s="20"/>
      <c r="AU523" s="20"/>
    </row>
    <row r="524" spans="40:47" x14ac:dyDescent="0.25">
      <c r="AN524" s="20"/>
      <c r="AQ524" s="20"/>
      <c r="AR524" s="20"/>
      <c r="AS524" s="20"/>
      <c r="AT524" s="20"/>
      <c r="AU524" s="20"/>
    </row>
    <row r="525" spans="40:47" x14ac:dyDescent="0.25">
      <c r="AN525" s="20"/>
      <c r="AQ525" s="20"/>
      <c r="AR525" s="20"/>
      <c r="AS525" s="20"/>
      <c r="AT525" s="20"/>
      <c r="AU525" s="20"/>
    </row>
    <row r="526" spans="40:47" x14ac:dyDescent="0.25">
      <c r="AN526" s="20"/>
      <c r="AQ526" s="20"/>
      <c r="AR526" s="20"/>
      <c r="AS526" s="20"/>
      <c r="AT526" s="20"/>
      <c r="AU526" s="20"/>
    </row>
    <row r="527" spans="40:47" x14ac:dyDescent="0.25">
      <c r="AN527" s="20"/>
      <c r="AQ527" s="20"/>
      <c r="AR527" s="20"/>
      <c r="AS527" s="20"/>
      <c r="AT527" s="20"/>
      <c r="AU527" s="20"/>
    </row>
    <row r="528" spans="40:47" x14ac:dyDescent="0.25">
      <c r="AN528" s="20"/>
      <c r="AQ528" s="20"/>
      <c r="AR528" s="20"/>
      <c r="AS528" s="20"/>
      <c r="AT528" s="20"/>
      <c r="AU528" s="20"/>
    </row>
    <row r="529" spans="40:47" x14ac:dyDescent="0.25">
      <c r="AN529" s="20"/>
      <c r="AQ529" s="20"/>
      <c r="AR529" s="20"/>
      <c r="AS529" s="20"/>
      <c r="AT529" s="20"/>
      <c r="AU529" s="20"/>
    </row>
    <row r="530" spans="40:47" x14ac:dyDescent="0.25">
      <c r="AN530" s="20"/>
      <c r="AQ530" s="20"/>
      <c r="AR530" s="20"/>
      <c r="AS530" s="20"/>
      <c r="AT530" s="20"/>
      <c r="AU530" s="20"/>
    </row>
    <row r="531" spans="40:47" x14ac:dyDescent="0.25">
      <c r="AN531" s="20"/>
      <c r="AQ531" s="20"/>
      <c r="AR531" s="20"/>
      <c r="AS531" s="20"/>
      <c r="AT531" s="20"/>
      <c r="AU531" s="20"/>
    </row>
    <row r="532" spans="40:47" x14ac:dyDescent="0.25">
      <c r="AN532" s="20"/>
      <c r="AQ532" s="20"/>
      <c r="AR532" s="20"/>
      <c r="AS532" s="20"/>
      <c r="AT532" s="20"/>
      <c r="AU532" s="20"/>
    </row>
    <row r="533" spans="40:47" x14ac:dyDescent="0.25">
      <c r="AN533" s="20"/>
      <c r="AQ533" s="20"/>
      <c r="AR533" s="20"/>
      <c r="AS533" s="20"/>
      <c r="AT533" s="20"/>
      <c r="AU533" s="20"/>
    </row>
    <row r="534" spans="40:47" x14ac:dyDescent="0.25">
      <c r="AN534" s="20"/>
      <c r="AQ534" s="20"/>
      <c r="AR534" s="20"/>
      <c r="AS534" s="20"/>
      <c r="AT534" s="20"/>
      <c r="AU534" s="20"/>
    </row>
    <row r="535" spans="40:47" x14ac:dyDescent="0.25">
      <c r="AN535" s="20"/>
      <c r="AQ535" s="20"/>
      <c r="AR535" s="20"/>
      <c r="AS535" s="20"/>
      <c r="AT535" s="20"/>
      <c r="AU535" s="20"/>
    </row>
    <row r="536" spans="40:47" x14ac:dyDescent="0.25">
      <c r="AN536" s="20"/>
      <c r="AQ536" s="20"/>
      <c r="AR536" s="20"/>
      <c r="AS536" s="20"/>
      <c r="AT536" s="20"/>
      <c r="AU536" s="20"/>
    </row>
    <row r="537" spans="40:47" x14ac:dyDescent="0.25">
      <c r="AN537" s="20"/>
      <c r="AQ537" s="20"/>
      <c r="AR537" s="20"/>
      <c r="AS537" s="20"/>
      <c r="AT537" s="20"/>
      <c r="AU537" s="20"/>
    </row>
    <row r="538" spans="40:47" x14ac:dyDescent="0.25">
      <c r="AN538" s="20"/>
      <c r="AQ538" s="20"/>
      <c r="AR538" s="20"/>
      <c r="AS538" s="20"/>
      <c r="AT538" s="20"/>
      <c r="AU538" s="20"/>
    </row>
    <row r="539" spans="40:47" x14ac:dyDescent="0.25">
      <c r="AN539" s="20"/>
      <c r="AQ539" s="20"/>
      <c r="AR539" s="20"/>
      <c r="AS539" s="20"/>
      <c r="AT539" s="20"/>
      <c r="AU539" s="20"/>
    </row>
    <row r="540" spans="40:47" x14ac:dyDescent="0.25">
      <c r="AN540" s="20"/>
      <c r="AQ540" s="20"/>
      <c r="AR540" s="20"/>
      <c r="AS540" s="20"/>
      <c r="AT540" s="20"/>
      <c r="AU540" s="20"/>
    </row>
    <row r="541" spans="40:47" x14ac:dyDescent="0.25">
      <c r="AN541" s="20"/>
      <c r="AQ541" s="20"/>
      <c r="AR541" s="20"/>
      <c r="AS541" s="20"/>
      <c r="AT541" s="20"/>
      <c r="AU541" s="20"/>
    </row>
    <row r="542" spans="40:47" x14ac:dyDescent="0.25">
      <c r="AN542" s="20"/>
      <c r="AQ542" s="20"/>
      <c r="AR542" s="20"/>
      <c r="AS542" s="20"/>
      <c r="AT542" s="20"/>
      <c r="AU542" s="20"/>
    </row>
    <row r="543" spans="40:47" x14ac:dyDescent="0.25">
      <c r="AN543" s="20"/>
      <c r="AQ543" s="20"/>
      <c r="AR543" s="20"/>
      <c r="AS543" s="20"/>
      <c r="AT543" s="20"/>
      <c r="AU543" s="20"/>
    </row>
    <row r="544" spans="40:47" x14ac:dyDescent="0.25">
      <c r="AN544" s="20"/>
      <c r="AQ544" s="20"/>
      <c r="AR544" s="20"/>
      <c r="AS544" s="20"/>
      <c r="AT544" s="20"/>
      <c r="AU544" s="20"/>
    </row>
    <row r="545" spans="40:47" x14ac:dyDescent="0.25">
      <c r="AN545" s="20"/>
      <c r="AQ545" s="20"/>
      <c r="AR545" s="20"/>
      <c r="AS545" s="20"/>
      <c r="AT545" s="20"/>
      <c r="AU545" s="20"/>
    </row>
    <row r="546" spans="40:47" x14ac:dyDescent="0.25">
      <c r="AN546" s="20"/>
      <c r="AQ546" s="20"/>
      <c r="AR546" s="20"/>
      <c r="AS546" s="20"/>
      <c r="AT546" s="20"/>
      <c r="AU546" s="20"/>
    </row>
    <row r="547" spans="40:47" x14ac:dyDescent="0.25">
      <c r="AN547" s="20"/>
      <c r="AQ547" s="20"/>
      <c r="AR547" s="20"/>
      <c r="AS547" s="20"/>
      <c r="AT547" s="20"/>
      <c r="AU547" s="20"/>
    </row>
    <row r="548" spans="40:47" x14ac:dyDescent="0.25">
      <c r="AN548" s="20"/>
      <c r="AQ548" s="20"/>
      <c r="AR548" s="20"/>
      <c r="AS548" s="20"/>
      <c r="AT548" s="20"/>
      <c r="AU548" s="20"/>
    </row>
    <row r="549" spans="40:47" x14ac:dyDescent="0.25">
      <c r="AN549" s="20"/>
      <c r="AQ549" s="20"/>
      <c r="AR549" s="20"/>
      <c r="AS549" s="20"/>
      <c r="AT549" s="20"/>
      <c r="AU549" s="20"/>
    </row>
    <row r="550" spans="40:47" x14ac:dyDescent="0.25">
      <c r="AN550" s="20"/>
      <c r="AQ550" s="20"/>
      <c r="AR550" s="20"/>
      <c r="AS550" s="20"/>
      <c r="AT550" s="20"/>
      <c r="AU550" s="20"/>
    </row>
    <row r="551" spans="40:47" x14ac:dyDescent="0.25">
      <c r="AN551" s="20"/>
      <c r="AQ551" s="20"/>
      <c r="AR551" s="20"/>
      <c r="AS551" s="20"/>
      <c r="AT551" s="20"/>
      <c r="AU551" s="20"/>
    </row>
    <row r="552" spans="40:47" x14ac:dyDescent="0.25">
      <c r="AN552" s="20"/>
      <c r="AQ552" s="20"/>
      <c r="AR552" s="20"/>
      <c r="AS552" s="20"/>
      <c r="AT552" s="20"/>
      <c r="AU552" s="20"/>
    </row>
    <row r="553" spans="40:47" x14ac:dyDescent="0.25">
      <c r="AN553" s="20"/>
      <c r="AQ553" s="20"/>
      <c r="AR553" s="20"/>
      <c r="AS553" s="20"/>
      <c r="AT553" s="20"/>
      <c r="AU553" s="20"/>
    </row>
    <row r="554" spans="40:47" x14ac:dyDescent="0.25">
      <c r="AN554" s="20"/>
      <c r="AQ554" s="20"/>
      <c r="AR554" s="20"/>
      <c r="AS554" s="20"/>
      <c r="AT554" s="20"/>
      <c r="AU554" s="20"/>
    </row>
    <row r="555" spans="40:47" x14ac:dyDescent="0.25">
      <c r="AN555" s="20"/>
      <c r="AQ555" s="20"/>
      <c r="AR555" s="20"/>
      <c r="AS555" s="20"/>
      <c r="AT555" s="20"/>
      <c r="AU555" s="20"/>
    </row>
    <row r="556" spans="40:47" x14ac:dyDescent="0.25">
      <c r="AN556" s="20"/>
      <c r="AQ556" s="20"/>
      <c r="AR556" s="20"/>
      <c r="AS556" s="20"/>
      <c r="AT556" s="20"/>
      <c r="AU556" s="20"/>
    </row>
    <row r="557" spans="40:47" x14ac:dyDescent="0.25">
      <c r="AN557" s="20"/>
      <c r="AQ557" s="20"/>
      <c r="AR557" s="20"/>
      <c r="AS557" s="20"/>
      <c r="AT557" s="20"/>
      <c r="AU557" s="20"/>
    </row>
    <row r="558" spans="40:47" x14ac:dyDescent="0.25">
      <c r="AN558" s="20"/>
      <c r="AQ558" s="20"/>
      <c r="AR558" s="20"/>
      <c r="AS558" s="20"/>
      <c r="AT558" s="20"/>
      <c r="AU558" s="20"/>
    </row>
    <row r="559" spans="40:47" x14ac:dyDescent="0.25">
      <c r="AN559" s="20"/>
      <c r="AQ559" s="20"/>
      <c r="AR559" s="20"/>
      <c r="AS559" s="20"/>
      <c r="AT559" s="20"/>
      <c r="AU559" s="20"/>
    </row>
    <row r="560" spans="40:47" x14ac:dyDescent="0.25">
      <c r="AN560" s="20"/>
      <c r="AQ560" s="20"/>
      <c r="AR560" s="20"/>
      <c r="AS560" s="20"/>
      <c r="AT560" s="20"/>
      <c r="AU560" s="20"/>
    </row>
    <row r="561" spans="40:47" x14ac:dyDescent="0.25">
      <c r="AN561" s="20"/>
      <c r="AQ561" s="20"/>
      <c r="AR561" s="20"/>
      <c r="AS561" s="20"/>
      <c r="AT561" s="20"/>
      <c r="AU561" s="20"/>
    </row>
    <row r="562" spans="40:47" x14ac:dyDescent="0.25">
      <c r="AN562" s="20"/>
      <c r="AQ562" s="20"/>
      <c r="AR562" s="20"/>
      <c r="AS562" s="20"/>
      <c r="AT562" s="20"/>
      <c r="AU562" s="20"/>
    </row>
    <row r="563" spans="40:47" x14ac:dyDescent="0.25">
      <c r="AN563" s="20"/>
      <c r="AQ563" s="20"/>
      <c r="AR563" s="20"/>
      <c r="AS563" s="20"/>
      <c r="AT563" s="20"/>
      <c r="AU563" s="20"/>
    </row>
    <row r="564" spans="40:47" x14ac:dyDescent="0.25">
      <c r="AN564" s="20"/>
      <c r="AQ564" s="20"/>
      <c r="AR564" s="20"/>
      <c r="AS564" s="20"/>
      <c r="AT564" s="20"/>
      <c r="AU564" s="20"/>
    </row>
    <row r="565" spans="40:47" x14ac:dyDescent="0.25">
      <c r="AN565" s="20"/>
      <c r="AQ565" s="20"/>
      <c r="AR565" s="20"/>
      <c r="AS565" s="20"/>
      <c r="AT565" s="20"/>
      <c r="AU565" s="20"/>
    </row>
    <row r="566" spans="40:47" x14ac:dyDescent="0.25">
      <c r="AN566" s="20"/>
      <c r="AQ566" s="20"/>
      <c r="AR566" s="20"/>
      <c r="AS566" s="20"/>
      <c r="AT566" s="20"/>
      <c r="AU566" s="20"/>
    </row>
    <row r="567" spans="40:47" x14ac:dyDescent="0.25">
      <c r="AN567" s="20"/>
      <c r="AQ567" s="20"/>
      <c r="AR567" s="20"/>
      <c r="AS567" s="20"/>
      <c r="AT567" s="20"/>
      <c r="AU567" s="20"/>
    </row>
    <row r="568" spans="40:47" x14ac:dyDescent="0.25">
      <c r="AN568" s="20"/>
      <c r="AQ568" s="20"/>
      <c r="AR568" s="20"/>
      <c r="AS568" s="20"/>
      <c r="AT568" s="20"/>
      <c r="AU568" s="20"/>
    </row>
    <row r="569" spans="40:47" x14ac:dyDescent="0.25">
      <c r="AN569" s="20"/>
      <c r="AQ569" s="20"/>
      <c r="AR569" s="20"/>
      <c r="AS569" s="20"/>
      <c r="AT569" s="20"/>
      <c r="AU569" s="20"/>
    </row>
    <row r="570" spans="40:47" x14ac:dyDescent="0.25">
      <c r="AN570" s="20"/>
      <c r="AQ570" s="20"/>
      <c r="AR570" s="20"/>
      <c r="AS570" s="20"/>
      <c r="AT570" s="20"/>
      <c r="AU570" s="20"/>
    </row>
    <row r="571" spans="40:47" x14ac:dyDescent="0.25">
      <c r="AN571" s="20"/>
      <c r="AQ571" s="20"/>
      <c r="AR571" s="20"/>
      <c r="AS571" s="20"/>
      <c r="AT571" s="20"/>
      <c r="AU571" s="20"/>
    </row>
    <row r="572" spans="40:47" x14ac:dyDescent="0.25">
      <c r="AN572" s="20"/>
      <c r="AQ572" s="20"/>
      <c r="AR572" s="20"/>
      <c r="AS572" s="20"/>
      <c r="AT572" s="20"/>
      <c r="AU572" s="20"/>
    </row>
    <row r="573" spans="40:47" x14ac:dyDescent="0.25">
      <c r="AN573" s="20"/>
      <c r="AQ573" s="20"/>
      <c r="AR573" s="20"/>
      <c r="AS573" s="20"/>
      <c r="AT573" s="20"/>
      <c r="AU573" s="20"/>
    </row>
    <row r="574" spans="40:47" x14ac:dyDescent="0.25">
      <c r="AN574" s="20"/>
      <c r="AQ574" s="20"/>
      <c r="AR574" s="20"/>
      <c r="AS574" s="20"/>
      <c r="AT574" s="20"/>
      <c r="AU574" s="20"/>
    </row>
    <row r="575" spans="40:47" x14ac:dyDescent="0.25">
      <c r="AN575" s="20"/>
      <c r="AQ575" s="20"/>
      <c r="AR575" s="20"/>
      <c r="AS575" s="20"/>
      <c r="AT575" s="20"/>
      <c r="AU575" s="20"/>
    </row>
    <row r="576" spans="40:47" x14ac:dyDescent="0.25">
      <c r="AN576" s="20"/>
      <c r="AQ576" s="20"/>
      <c r="AR576" s="20"/>
      <c r="AS576" s="20"/>
      <c r="AT576" s="20"/>
      <c r="AU576" s="20"/>
    </row>
    <row r="577" spans="40:47" x14ac:dyDescent="0.25">
      <c r="AN577" s="20"/>
      <c r="AQ577" s="20"/>
      <c r="AR577" s="20"/>
      <c r="AS577" s="20"/>
      <c r="AT577" s="20"/>
      <c r="AU577" s="20"/>
    </row>
    <row r="578" spans="40:47" x14ac:dyDescent="0.25">
      <c r="AN578" s="20"/>
      <c r="AQ578" s="20"/>
      <c r="AR578" s="20"/>
      <c r="AS578" s="20"/>
      <c r="AT578" s="20"/>
      <c r="AU578" s="20"/>
    </row>
    <row r="579" spans="40:47" x14ac:dyDescent="0.25">
      <c r="AN579" s="20"/>
      <c r="AQ579" s="20"/>
      <c r="AR579" s="20"/>
      <c r="AS579" s="20"/>
      <c r="AT579" s="20"/>
      <c r="AU579" s="20"/>
    </row>
    <row r="580" spans="40:47" x14ac:dyDescent="0.25">
      <c r="AN580" s="20"/>
      <c r="AQ580" s="20"/>
      <c r="AR580" s="20"/>
      <c r="AS580" s="20"/>
      <c r="AT580" s="20"/>
      <c r="AU580" s="20"/>
    </row>
    <row r="581" spans="40:47" x14ac:dyDescent="0.25">
      <c r="AN581" s="20"/>
      <c r="AQ581" s="20"/>
      <c r="AR581" s="20"/>
      <c r="AS581" s="20"/>
      <c r="AT581" s="20"/>
      <c r="AU581" s="20"/>
    </row>
    <row r="582" spans="40:47" x14ac:dyDescent="0.25">
      <c r="AN582" s="20"/>
      <c r="AQ582" s="20"/>
      <c r="AR582" s="20"/>
      <c r="AS582" s="20"/>
      <c r="AT582" s="20"/>
      <c r="AU582" s="20"/>
    </row>
    <row r="583" spans="40:47" x14ac:dyDescent="0.25">
      <c r="AN583" s="20"/>
      <c r="AQ583" s="20"/>
      <c r="AR583" s="20"/>
      <c r="AS583" s="20"/>
      <c r="AT583" s="20"/>
      <c r="AU583" s="20"/>
    </row>
    <row r="584" spans="40:47" x14ac:dyDescent="0.25">
      <c r="AN584" s="20"/>
      <c r="AQ584" s="20"/>
      <c r="AR584" s="20"/>
      <c r="AS584" s="20"/>
      <c r="AT584" s="20"/>
      <c r="AU584" s="20"/>
    </row>
    <row r="585" spans="40:47" x14ac:dyDescent="0.25">
      <c r="AN585" s="20"/>
      <c r="AQ585" s="20"/>
      <c r="AR585" s="20"/>
      <c r="AS585" s="20"/>
      <c r="AT585" s="20"/>
      <c r="AU585" s="20"/>
    </row>
    <row r="586" spans="40:47" x14ac:dyDescent="0.25">
      <c r="AN586" s="20"/>
      <c r="AQ586" s="20"/>
      <c r="AR586" s="20"/>
      <c r="AS586" s="20"/>
      <c r="AT586" s="20"/>
      <c r="AU586" s="20"/>
    </row>
    <row r="587" spans="40:47" x14ac:dyDescent="0.25">
      <c r="AN587" s="20"/>
      <c r="AQ587" s="20"/>
      <c r="AR587" s="20"/>
      <c r="AS587" s="20"/>
      <c r="AT587" s="20"/>
      <c r="AU587" s="20"/>
    </row>
    <row r="588" spans="40:47" x14ac:dyDescent="0.25">
      <c r="AN588" s="20"/>
      <c r="AQ588" s="20"/>
      <c r="AR588" s="20"/>
      <c r="AS588" s="20"/>
      <c r="AT588" s="20"/>
      <c r="AU588" s="20"/>
    </row>
    <row r="589" spans="40:47" x14ac:dyDescent="0.25">
      <c r="AN589" s="20"/>
      <c r="AQ589" s="20"/>
      <c r="AR589" s="20"/>
      <c r="AS589" s="20"/>
      <c r="AT589" s="20"/>
      <c r="AU589" s="20"/>
    </row>
    <row r="590" spans="40:47" x14ac:dyDescent="0.25">
      <c r="AN590" s="20"/>
      <c r="AQ590" s="20"/>
      <c r="AR590" s="20"/>
      <c r="AS590" s="20"/>
      <c r="AT590" s="20"/>
      <c r="AU590" s="20"/>
    </row>
    <row r="591" spans="40:47" x14ac:dyDescent="0.25">
      <c r="AN591" s="20"/>
      <c r="AQ591" s="20"/>
      <c r="AR591" s="20"/>
      <c r="AS591" s="20"/>
      <c r="AT591" s="20"/>
      <c r="AU591" s="20"/>
    </row>
    <row r="592" spans="40:47" x14ac:dyDescent="0.25">
      <c r="AN592" s="20"/>
      <c r="AQ592" s="20"/>
      <c r="AR592" s="20"/>
      <c r="AS592" s="20"/>
      <c r="AT592" s="20"/>
      <c r="AU592" s="20"/>
    </row>
    <row r="593" spans="40:47" x14ac:dyDescent="0.25">
      <c r="AN593" s="20"/>
      <c r="AQ593" s="20"/>
      <c r="AR593" s="20"/>
      <c r="AS593" s="20"/>
      <c r="AT593" s="20"/>
      <c r="AU593" s="20"/>
    </row>
    <row r="594" spans="40:47" x14ac:dyDescent="0.25">
      <c r="AN594" s="20"/>
      <c r="AQ594" s="20"/>
      <c r="AR594" s="20"/>
      <c r="AS594" s="20"/>
      <c r="AT594" s="20"/>
      <c r="AU594" s="20"/>
    </row>
    <row r="595" spans="40:47" x14ac:dyDescent="0.25">
      <c r="AN595" s="20"/>
      <c r="AQ595" s="20"/>
      <c r="AR595" s="20"/>
      <c r="AS595" s="20"/>
      <c r="AT595" s="20"/>
      <c r="AU595" s="20"/>
    </row>
    <row r="596" spans="40:47" x14ac:dyDescent="0.25">
      <c r="AN596" s="20"/>
      <c r="AQ596" s="20"/>
      <c r="AR596" s="20"/>
      <c r="AS596" s="20"/>
      <c r="AT596" s="20"/>
      <c r="AU596" s="20"/>
    </row>
    <row r="597" spans="40:47" x14ac:dyDescent="0.25">
      <c r="AN597" s="20"/>
      <c r="AQ597" s="20"/>
      <c r="AR597" s="20"/>
      <c r="AS597" s="20"/>
      <c r="AT597" s="20"/>
      <c r="AU597" s="20"/>
    </row>
    <row r="598" spans="40:47" x14ac:dyDescent="0.25">
      <c r="AN598" s="20"/>
      <c r="AQ598" s="20"/>
      <c r="AR598" s="20"/>
      <c r="AS598" s="20"/>
      <c r="AT598" s="20"/>
      <c r="AU598" s="20"/>
    </row>
    <row r="599" spans="40:47" x14ac:dyDescent="0.25">
      <c r="AN599" s="20"/>
      <c r="AQ599" s="20"/>
      <c r="AR599" s="20"/>
      <c r="AS599" s="20"/>
      <c r="AT599" s="20"/>
      <c r="AU599" s="20"/>
    </row>
    <row r="600" spans="40:47" x14ac:dyDescent="0.25">
      <c r="AN600" s="20"/>
      <c r="AQ600" s="20"/>
      <c r="AR600" s="20"/>
      <c r="AS600" s="20"/>
      <c r="AT600" s="20"/>
      <c r="AU600" s="20"/>
    </row>
    <row r="601" spans="40:47" x14ac:dyDescent="0.25">
      <c r="AN601" s="20"/>
      <c r="AQ601" s="20"/>
      <c r="AR601" s="20"/>
      <c r="AS601" s="20"/>
      <c r="AT601" s="20"/>
      <c r="AU601" s="20"/>
    </row>
    <row r="602" spans="40:47" x14ac:dyDescent="0.25">
      <c r="AN602" s="20"/>
      <c r="AQ602" s="20"/>
      <c r="AR602" s="20"/>
      <c r="AS602" s="20"/>
      <c r="AT602" s="20"/>
      <c r="AU602" s="20"/>
    </row>
    <row r="603" spans="40:47" x14ac:dyDescent="0.25">
      <c r="AN603" s="20"/>
      <c r="AQ603" s="20"/>
      <c r="AR603" s="20"/>
      <c r="AS603" s="20"/>
      <c r="AT603" s="20"/>
      <c r="AU603" s="20"/>
    </row>
    <row r="604" spans="40:47" x14ac:dyDescent="0.25">
      <c r="AN604" s="20"/>
      <c r="AQ604" s="20"/>
      <c r="AR604" s="20"/>
      <c r="AS604" s="20"/>
      <c r="AT604" s="20"/>
      <c r="AU604" s="20"/>
    </row>
    <row r="605" spans="40:47" x14ac:dyDescent="0.25">
      <c r="AN605" s="20"/>
      <c r="AQ605" s="20"/>
      <c r="AR605" s="20"/>
      <c r="AS605" s="20"/>
      <c r="AT605" s="20"/>
      <c r="AU605" s="20"/>
    </row>
    <row r="606" spans="40:47" x14ac:dyDescent="0.25">
      <c r="AN606" s="20"/>
      <c r="AQ606" s="20"/>
      <c r="AR606" s="20"/>
      <c r="AS606" s="20"/>
      <c r="AT606" s="20"/>
      <c r="AU606" s="20"/>
    </row>
    <row r="607" spans="40:47" x14ac:dyDescent="0.25">
      <c r="AN607" s="20"/>
      <c r="AQ607" s="20"/>
      <c r="AR607" s="20"/>
      <c r="AS607" s="20"/>
      <c r="AT607" s="20"/>
      <c r="AU607" s="20"/>
    </row>
    <row r="608" spans="40:47" x14ac:dyDescent="0.25">
      <c r="AN608" s="20"/>
      <c r="AQ608" s="20"/>
      <c r="AR608" s="20"/>
      <c r="AS608" s="20"/>
      <c r="AT608" s="20"/>
      <c r="AU608" s="20"/>
    </row>
    <row r="609" spans="40:47" x14ac:dyDescent="0.25">
      <c r="AN609" s="20"/>
      <c r="AQ609" s="20"/>
      <c r="AR609" s="20"/>
      <c r="AS609" s="20"/>
      <c r="AT609" s="20"/>
      <c r="AU609" s="20"/>
    </row>
    <row r="610" spans="40:47" x14ac:dyDescent="0.25">
      <c r="AN610" s="20"/>
      <c r="AQ610" s="20"/>
      <c r="AR610" s="20"/>
      <c r="AS610" s="20"/>
      <c r="AT610" s="20"/>
      <c r="AU610" s="20"/>
    </row>
    <row r="611" spans="40:47" x14ac:dyDescent="0.25">
      <c r="AN611" s="20"/>
      <c r="AQ611" s="20"/>
      <c r="AR611" s="20"/>
      <c r="AS611" s="20"/>
      <c r="AT611" s="20"/>
      <c r="AU611" s="20"/>
    </row>
    <row r="612" spans="40:47" x14ac:dyDescent="0.25">
      <c r="AN612" s="20"/>
      <c r="AQ612" s="20"/>
      <c r="AR612" s="20"/>
      <c r="AS612" s="20"/>
      <c r="AT612" s="20"/>
      <c r="AU612" s="20"/>
    </row>
    <row r="613" spans="40:47" x14ac:dyDescent="0.25">
      <c r="AN613" s="20"/>
      <c r="AQ613" s="20"/>
      <c r="AR613" s="20"/>
      <c r="AS613" s="20"/>
      <c r="AT613" s="20"/>
      <c r="AU613" s="20"/>
    </row>
    <row r="614" spans="40:47" x14ac:dyDescent="0.25">
      <c r="AN614" s="20"/>
      <c r="AQ614" s="20"/>
      <c r="AR614" s="20"/>
      <c r="AS614" s="20"/>
      <c r="AT614" s="20"/>
      <c r="AU614" s="20"/>
    </row>
    <row r="615" spans="40:47" x14ac:dyDescent="0.25">
      <c r="AN615" s="20"/>
      <c r="AQ615" s="20"/>
      <c r="AR615" s="20"/>
      <c r="AS615" s="20"/>
      <c r="AT615" s="20"/>
      <c r="AU615" s="20"/>
    </row>
    <row r="616" spans="40:47" x14ac:dyDescent="0.25">
      <c r="AN616" s="20"/>
      <c r="AQ616" s="20"/>
      <c r="AR616" s="20"/>
      <c r="AS616" s="20"/>
      <c r="AT616" s="20"/>
      <c r="AU616" s="20"/>
    </row>
    <row r="617" spans="40:47" x14ac:dyDescent="0.25">
      <c r="AN617" s="20"/>
      <c r="AQ617" s="20"/>
      <c r="AR617" s="20"/>
      <c r="AS617" s="20"/>
      <c r="AT617" s="20"/>
      <c r="AU617" s="20"/>
    </row>
    <row r="618" spans="40:47" x14ac:dyDescent="0.25">
      <c r="AN618" s="20"/>
      <c r="AQ618" s="20"/>
      <c r="AR618" s="20"/>
      <c r="AS618" s="20"/>
      <c r="AT618" s="20"/>
      <c r="AU618" s="20"/>
    </row>
    <row r="619" spans="40:47" x14ac:dyDescent="0.25">
      <c r="AN619" s="20"/>
      <c r="AQ619" s="20"/>
      <c r="AR619" s="20"/>
      <c r="AS619" s="20"/>
      <c r="AT619" s="20"/>
      <c r="AU619" s="20"/>
    </row>
    <row r="620" spans="40:47" x14ac:dyDescent="0.25">
      <c r="AN620" s="20"/>
      <c r="AQ620" s="20"/>
      <c r="AR620" s="20"/>
      <c r="AS620" s="20"/>
      <c r="AT620" s="20"/>
      <c r="AU620" s="20"/>
    </row>
    <row r="621" spans="40:47" x14ac:dyDescent="0.25">
      <c r="AN621" s="20"/>
      <c r="AQ621" s="20"/>
      <c r="AR621" s="20"/>
      <c r="AS621" s="20"/>
      <c r="AT621" s="20"/>
      <c r="AU621" s="20"/>
    </row>
    <row r="622" spans="40:47" x14ac:dyDescent="0.25">
      <c r="AN622" s="20"/>
      <c r="AQ622" s="20"/>
      <c r="AR622" s="20"/>
      <c r="AS622" s="20"/>
      <c r="AT622" s="20"/>
      <c r="AU622" s="20"/>
    </row>
    <row r="623" spans="40:47" x14ac:dyDescent="0.25">
      <c r="AN623" s="20"/>
      <c r="AQ623" s="20"/>
      <c r="AR623" s="20"/>
      <c r="AS623" s="20"/>
      <c r="AT623" s="20"/>
      <c r="AU623" s="20"/>
    </row>
    <row r="624" spans="40:47" x14ac:dyDescent="0.25">
      <c r="AN624" s="20"/>
      <c r="AQ624" s="20"/>
      <c r="AR624" s="20"/>
      <c r="AS624" s="20"/>
      <c r="AT624" s="20"/>
      <c r="AU624" s="20"/>
    </row>
    <row r="625" spans="40:47" x14ac:dyDescent="0.25">
      <c r="AN625" s="20"/>
      <c r="AQ625" s="20"/>
      <c r="AR625" s="20"/>
      <c r="AS625" s="20"/>
      <c r="AT625" s="20"/>
      <c r="AU625" s="20"/>
    </row>
    <row r="626" spans="40:47" x14ac:dyDescent="0.25">
      <c r="AN626" s="20"/>
      <c r="AQ626" s="20"/>
      <c r="AR626" s="20"/>
      <c r="AS626" s="20"/>
      <c r="AT626" s="20"/>
      <c r="AU626" s="20"/>
    </row>
    <row r="627" spans="40:47" x14ac:dyDescent="0.25">
      <c r="AN627" s="20"/>
      <c r="AQ627" s="20"/>
      <c r="AR627" s="20"/>
      <c r="AS627" s="20"/>
      <c r="AT627" s="20"/>
      <c r="AU627" s="20"/>
    </row>
    <row r="628" spans="40:47" x14ac:dyDescent="0.25">
      <c r="AN628" s="20"/>
      <c r="AQ628" s="20"/>
      <c r="AR628" s="20"/>
      <c r="AS628" s="20"/>
      <c r="AT628" s="20"/>
      <c r="AU628" s="20"/>
    </row>
    <row r="629" spans="40:47" x14ac:dyDescent="0.25">
      <c r="AN629" s="20"/>
      <c r="AQ629" s="20"/>
      <c r="AR629" s="20"/>
      <c r="AS629" s="20"/>
      <c r="AT629" s="20"/>
      <c r="AU629" s="20"/>
    </row>
    <row r="630" spans="40:47" x14ac:dyDescent="0.25">
      <c r="AN630" s="20"/>
      <c r="AQ630" s="20"/>
      <c r="AR630" s="20"/>
      <c r="AS630" s="20"/>
      <c r="AT630" s="20"/>
      <c r="AU630" s="20"/>
    </row>
    <row r="631" spans="40:47" x14ac:dyDescent="0.25">
      <c r="AN631" s="20"/>
      <c r="AQ631" s="20"/>
      <c r="AR631" s="20"/>
      <c r="AS631" s="20"/>
      <c r="AT631" s="20"/>
      <c r="AU631" s="20"/>
    </row>
    <row r="632" spans="40:47" x14ac:dyDescent="0.25">
      <c r="AN632" s="20"/>
      <c r="AQ632" s="20"/>
      <c r="AR632" s="20"/>
      <c r="AS632" s="20"/>
      <c r="AT632" s="20"/>
      <c r="AU632" s="20"/>
    </row>
    <row r="633" spans="40:47" x14ac:dyDescent="0.25">
      <c r="AN633" s="20"/>
      <c r="AQ633" s="20"/>
      <c r="AR633" s="20"/>
      <c r="AS633" s="20"/>
      <c r="AT633" s="20"/>
      <c r="AU633" s="20"/>
    </row>
    <row r="634" spans="40:47" x14ac:dyDescent="0.25">
      <c r="AN634" s="20"/>
      <c r="AQ634" s="20"/>
      <c r="AR634" s="20"/>
      <c r="AS634" s="20"/>
      <c r="AT634" s="20"/>
      <c r="AU634" s="20"/>
    </row>
    <row r="635" spans="40:47" x14ac:dyDescent="0.25">
      <c r="AN635" s="20"/>
      <c r="AQ635" s="20"/>
      <c r="AR635" s="20"/>
      <c r="AS635" s="20"/>
      <c r="AT635" s="20"/>
      <c r="AU635" s="20"/>
    </row>
    <row r="636" spans="40:47" x14ac:dyDescent="0.25">
      <c r="AN636" s="20"/>
      <c r="AQ636" s="20"/>
      <c r="AR636" s="20"/>
      <c r="AS636" s="20"/>
      <c r="AT636" s="20"/>
      <c r="AU636" s="20"/>
    </row>
    <row r="637" spans="40:47" x14ac:dyDescent="0.25">
      <c r="AN637" s="20"/>
      <c r="AQ637" s="20"/>
      <c r="AR637" s="20"/>
      <c r="AS637" s="20"/>
      <c r="AT637" s="20"/>
      <c r="AU637" s="20"/>
    </row>
    <row r="638" spans="40:47" x14ac:dyDescent="0.25">
      <c r="AN638" s="20"/>
      <c r="AQ638" s="20"/>
      <c r="AR638" s="20"/>
      <c r="AS638" s="20"/>
      <c r="AT638" s="20"/>
      <c r="AU638" s="20"/>
    </row>
    <row r="639" spans="40:47" x14ac:dyDescent="0.25">
      <c r="AN639" s="20"/>
      <c r="AQ639" s="20"/>
      <c r="AR639" s="20"/>
      <c r="AS639" s="20"/>
      <c r="AT639" s="20"/>
      <c r="AU639" s="20"/>
    </row>
    <row r="640" spans="40:47" x14ac:dyDescent="0.25">
      <c r="AN640" s="20"/>
      <c r="AQ640" s="20"/>
      <c r="AR640" s="20"/>
      <c r="AS640" s="20"/>
      <c r="AT640" s="20"/>
      <c r="AU640" s="20"/>
    </row>
    <row r="641" spans="40:47" x14ac:dyDescent="0.25">
      <c r="AN641" s="20"/>
      <c r="AQ641" s="20"/>
      <c r="AR641" s="20"/>
      <c r="AS641" s="20"/>
      <c r="AT641" s="20"/>
      <c r="AU641" s="20"/>
    </row>
    <row r="642" spans="40:47" x14ac:dyDescent="0.25">
      <c r="AN642" s="20"/>
      <c r="AQ642" s="20"/>
      <c r="AR642" s="20"/>
      <c r="AS642" s="20"/>
      <c r="AT642" s="20"/>
      <c r="AU642" s="20"/>
    </row>
    <row r="643" spans="40:47" x14ac:dyDescent="0.25">
      <c r="AN643" s="20"/>
      <c r="AQ643" s="20"/>
      <c r="AR643" s="20"/>
      <c r="AS643" s="20"/>
      <c r="AT643" s="20"/>
      <c r="AU643" s="20"/>
    </row>
    <row r="644" spans="40:47" x14ac:dyDescent="0.25">
      <c r="AN644" s="20"/>
      <c r="AQ644" s="20"/>
      <c r="AR644" s="20"/>
      <c r="AS644" s="20"/>
      <c r="AT644" s="20"/>
      <c r="AU644" s="20"/>
    </row>
    <row r="645" spans="40:47" x14ac:dyDescent="0.25">
      <c r="AN645" s="20"/>
      <c r="AQ645" s="20"/>
      <c r="AR645" s="20"/>
      <c r="AS645" s="20"/>
      <c r="AT645" s="20"/>
      <c r="AU645" s="20"/>
    </row>
    <row r="646" spans="40:47" x14ac:dyDescent="0.25">
      <c r="AN646" s="20"/>
      <c r="AQ646" s="20"/>
      <c r="AR646" s="20"/>
      <c r="AS646" s="20"/>
      <c r="AT646" s="20"/>
      <c r="AU646" s="20"/>
    </row>
    <row r="647" spans="40:47" x14ac:dyDescent="0.25">
      <c r="AN647" s="20"/>
      <c r="AQ647" s="20"/>
      <c r="AR647" s="20"/>
      <c r="AS647" s="20"/>
      <c r="AT647" s="20"/>
      <c r="AU647" s="20"/>
    </row>
    <row r="648" spans="40:47" x14ac:dyDescent="0.25">
      <c r="AN648" s="20"/>
      <c r="AQ648" s="20"/>
      <c r="AR648" s="20"/>
      <c r="AS648" s="20"/>
      <c r="AT648" s="20"/>
      <c r="AU648" s="20"/>
    </row>
    <row r="649" spans="40:47" x14ac:dyDescent="0.25">
      <c r="AN649" s="20"/>
      <c r="AQ649" s="20"/>
      <c r="AR649" s="20"/>
      <c r="AS649" s="20"/>
      <c r="AT649" s="20"/>
      <c r="AU649" s="20"/>
    </row>
    <row r="650" spans="40:47" x14ac:dyDescent="0.25">
      <c r="AN650" s="20"/>
      <c r="AQ650" s="20"/>
      <c r="AR650" s="20"/>
      <c r="AS650" s="20"/>
      <c r="AT650" s="20"/>
      <c r="AU650" s="20"/>
    </row>
    <row r="651" spans="40:47" x14ac:dyDescent="0.25">
      <c r="AN651" s="20"/>
      <c r="AQ651" s="20"/>
      <c r="AR651" s="20"/>
      <c r="AS651" s="20"/>
      <c r="AT651" s="20"/>
      <c r="AU651" s="20"/>
    </row>
    <row r="652" spans="40:47" x14ac:dyDescent="0.25">
      <c r="AN652" s="20"/>
      <c r="AQ652" s="20"/>
      <c r="AR652" s="20"/>
      <c r="AS652" s="20"/>
      <c r="AT652" s="20"/>
      <c r="AU652" s="20"/>
    </row>
    <row r="653" spans="40:47" x14ac:dyDescent="0.25">
      <c r="AN653" s="20"/>
      <c r="AQ653" s="20"/>
      <c r="AR653" s="20"/>
      <c r="AS653" s="20"/>
      <c r="AT653" s="20"/>
      <c r="AU653" s="20"/>
    </row>
    <row r="654" spans="40:47" x14ac:dyDescent="0.25">
      <c r="AN654" s="20"/>
      <c r="AQ654" s="20"/>
      <c r="AR654" s="20"/>
      <c r="AS654" s="20"/>
      <c r="AT654" s="20"/>
      <c r="AU654" s="20"/>
    </row>
    <row r="655" spans="40:47" x14ac:dyDescent="0.25">
      <c r="AN655" s="20"/>
      <c r="AQ655" s="20"/>
      <c r="AR655" s="20"/>
      <c r="AS655" s="20"/>
      <c r="AT655" s="20"/>
      <c r="AU655" s="20"/>
    </row>
    <row r="656" spans="40:47" x14ac:dyDescent="0.25">
      <c r="AN656" s="20"/>
      <c r="AQ656" s="20"/>
      <c r="AR656" s="20"/>
      <c r="AS656" s="20"/>
      <c r="AT656" s="20"/>
      <c r="AU656" s="20"/>
    </row>
    <row r="657" spans="40:47" x14ac:dyDescent="0.25">
      <c r="AN657" s="20"/>
      <c r="AQ657" s="20"/>
      <c r="AR657" s="20"/>
      <c r="AS657" s="20"/>
      <c r="AT657" s="20"/>
      <c r="AU657" s="20"/>
    </row>
    <row r="658" spans="40:47" x14ac:dyDescent="0.25">
      <c r="AN658" s="20"/>
      <c r="AQ658" s="20"/>
      <c r="AR658" s="20"/>
      <c r="AS658" s="20"/>
      <c r="AT658" s="20"/>
      <c r="AU658" s="20"/>
    </row>
    <row r="659" spans="40:47" x14ac:dyDescent="0.25">
      <c r="AN659" s="20"/>
      <c r="AQ659" s="20"/>
      <c r="AR659" s="20"/>
      <c r="AS659" s="20"/>
      <c r="AT659" s="20"/>
      <c r="AU659" s="20"/>
    </row>
    <row r="660" spans="40:47" x14ac:dyDescent="0.25">
      <c r="AN660" s="20"/>
      <c r="AQ660" s="20"/>
      <c r="AR660" s="20"/>
      <c r="AS660" s="20"/>
      <c r="AT660" s="20"/>
      <c r="AU660" s="20"/>
    </row>
    <row r="661" spans="40:47" x14ac:dyDescent="0.25">
      <c r="AN661" s="20"/>
      <c r="AQ661" s="20"/>
      <c r="AR661" s="20"/>
      <c r="AS661" s="20"/>
      <c r="AT661" s="20"/>
      <c r="AU661" s="20"/>
    </row>
    <row r="662" spans="40:47" x14ac:dyDescent="0.25">
      <c r="AN662" s="20"/>
      <c r="AQ662" s="20"/>
      <c r="AR662" s="20"/>
      <c r="AS662" s="20"/>
      <c r="AT662" s="20"/>
      <c r="AU662" s="20"/>
    </row>
    <row r="663" spans="40:47" x14ac:dyDescent="0.25">
      <c r="AN663" s="20"/>
      <c r="AQ663" s="20"/>
      <c r="AR663" s="20"/>
      <c r="AS663" s="20"/>
      <c r="AT663" s="20"/>
      <c r="AU663" s="20"/>
    </row>
    <row r="664" spans="40:47" x14ac:dyDescent="0.25">
      <c r="AN664" s="20"/>
      <c r="AQ664" s="20"/>
      <c r="AR664" s="20"/>
      <c r="AS664" s="20"/>
      <c r="AT664" s="20"/>
      <c r="AU664" s="20"/>
    </row>
    <row r="665" spans="40:47" x14ac:dyDescent="0.25">
      <c r="AN665" s="20"/>
      <c r="AQ665" s="20"/>
      <c r="AR665" s="20"/>
      <c r="AS665" s="20"/>
      <c r="AT665" s="20"/>
      <c r="AU665" s="20"/>
    </row>
    <row r="666" spans="40:47" x14ac:dyDescent="0.25">
      <c r="AN666" s="20"/>
      <c r="AQ666" s="20"/>
      <c r="AR666" s="20"/>
      <c r="AS666" s="20"/>
      <c r="AT666" s="20"/>
      <c r="AU666" s="20"/>
    </row>
    <row r="667" spans="40:47" x14ac:dyDescent="0.25">
      <c r="AN667" s="20"/>
      <c r="AQ667" s="20"/>
      <c r="AR667" s="20"/>
      <c r="AS667" s="20"/>
      <c r="AT667" s="20"/>
      <c r="AU667" s="20"/>
    </row>
    <row r="668" spans="40:47" x14ac:dyDescent="0.25">
      <c r="AN668" s="20"/>
      <c r="AQ668" s="20"/>
      <c r="AR668" s="20"/>
      <c r="AS668" s="20"/>
      <c r="AT668" s="20"/>
      <c r="AU668" s="20"/>
    </row>
    <row r="669" spans="40:47" x14ac:dyDescent="0.25">
      <c r="AN669" s="20"/>
      <c r="AQ669" s="20"/>
      <c r="AR669" s="20"/>
      <c r="AS669" s="20"/>
      <c r="AT669" s="20"/>
      <c r="AU669" s="20"/>
    </row>
    <row r="670" spans="40:47" x14ac:dyDescent="0.25">
      <c r="AN670" s="20"/>
      <c r="AQ670" s="20"/>
      <c r="AR670" s="20"/>
      <c r="AS670" s="20"/>
      <c r="AT670" s="20"/>
      <c r="AU670" s="20"/>
    </row>
    <row r="671" spans="40:47" x14ac:dyDescent="0.25">
      <c r="AN671" s="20"/>
      <c r="AQ671" s="20"/>
      <c r="AR671" s="20"/>
      <c r="AS671" s="20"/>
      <c r="AT671" s="20"/>
      <c r="AU671" s="20"/>
    </row>
    <row r="672" spans="40:47" x14ac:dyDescent="0.25">
      <c r="AN672" s="20"/>
      <c r="AQ672" s="20"/>
      <c r="AR672" s="20"/>
      <c r="AS672" s="20"/>
      <c r="AT672" s="20"/>
      <c r="AU672" s="20"/>
    </row>
    <row r="673" spans="40:47" x14ac:dyDescent="0.25">
      <c r="AN673" s="20"/>
      <c r="AQ673" s="20"/>
      <c r="AR673" s="20"/>
      <c r="AS673" s="20"/>
      <c r="AT673" s="20"/>
      <c r="AU673" s="20"/>
    </row>
    <row r="674" spans="40:47" x14ac:dyDescent="0.25">
      <c r="AN674" s="20"/>
      <c r="AQ674" s="20"/>
      <c r="AR674" s="20"/>
      <c r="AS674" s="20"/>
      <c r="AT674" s="20"/>
      <c r="AU674" s="20"/>
    </row>
    <row r="675" spans="40:47" x14ac:dyDescent="0.25">
      <c r="AN675" s="20"/>
      <c r="AQ675" s="20"/>
      <c r="AR675" s="20"/>
      <c r="AS675" s="20"/>
      <c r="AT675" s="20"/>
      <c r="AU675" s="20"/>
    </row>
    <row r="676" spans="40:47" x14ac:dyDescent="0.25">
      <c r="AN676" s="20"/>
      <c r="AQ676" s="20"/>
      <c r="AR676" s="20"/>
      <c r="AS676" s="20"/>
      <c r="AT676" s="20"/>
      <c r="AU676" s="20"/>
    </row>
    <row r="677" spans="40:47" x14ac:dyDescent="0.25">
      <c r="AN677" s="20"/>
      <c r="AQ677" s="20"/>
      <c r="AR677" s="20"/>
      <c r="AS677" s="20"/>
      <c r="AT677" s="20"/>
      <c r="AU677" s="20"/>
    </row>
    <row r="678" spans="40:47" x14ac:dyDescent="0.25">
      <c r="AN678" s="20"/>
      <c r="AQ678" s="20"/>
      <c r="AR678" s="20"/>
      <c r="AS678" s="20"/>
      <c r="AT678" s="20"/>
      <c r="AU678" s="20"/>
    </row>
    <row r="679" spans="40:47" x14ac:dyDescent="0.25">
      <c r="AN679" s="20"/>
      <c r="AQ679" s="20"/>
      <c r="AR679" s="20"/>
      <c r="AS679" s="20"/>
      <c r="AT679" s="20"/>
      <c r="AU679" s="20"/>
    </row>
    <row r="680" spans="40:47" x14ac:dyDescent="0.25">
      <c r="AN680" s="20"/>
      <c r="AQ680" s="20"/>
      <c r="AR680" s="20"/>
      <c r="AS680" s="20"/>
      <c r="AT680" s="20"/>
      <c r="AU680" s="20"/>
    </row>
    <row r="681" spans="40:47" x14ac:dyDescent="0.25">
      <c r="AN681" s="20"/>
      <c r="AQ681" s="20"/>
      <c r="AR681" s="20"/>
      <c r="AS681" s="20"/>
      <c r="AT681" s="20"/>
      <c r="AU681" s="20"/>
    </row>
    <row r="682" spans="40:47" x14ac:dyDescent="0.25">
      <c r="AN682" s="20"/>
      <c r="AQ682" s="20"/>
      <c r="AR682" s="20"/>
      <c r="AS682" s="20"/>
      <c r="AT682" s="20"/>
      <c r="AU682" s="20"/>
    </row>
    <row r="683" spans="40:47" x14ac:dyDescent="0.25">
      <c r="AN683" s="20"/>
      <c r="AQ683" s="20"/>
      <c r="AR683" s="20"/>
      <c r="AS683" s="20"/>
      <c r="AT683" s="20"/>
      <c r="AU683" s="20"/>
    </row>
    <row r="684" spans="40:47" x14ac:dyDescent="0.25">
      <c r="AN684" s="20"/>
      <c r="AQ684" s="20"/>
      <c r="AR684" s="20"/>
      <c r="AS684" s="20"/>
      <c r="AT684" s="20"/>
      <c r="AU684" s="20"/>
    </row>
    <row r="685" spans="40:47" x14ac:dyDescent="0.25">
      <c r="AN685" s="20"/>
      <c r="AQ685" s="20"/>
      <c r="AR685" s="20"/>
      <c r="AS685" s="20"/>
      <c r="AT685" s="20"/>
      <c r="AU685" s="20"/>
    </row>
    <row r="686" spans="40:47" x14ac:dyDescent="0.25">
      <c r="AN686" s="20"/>
      <c r="AQ686" s="20"/>
      <c r="AR686" s="20"/>
      <c r="AS686" s="20"/>
      <c r="AT686" s="20"/>
      <c r="AU686" s="20"/>
    </row>
    <row r="687" spans="40:47" x14ac:dyDescent="0.25">
      <c r="AN687" s="20"/>
      <c r="AQ687" s="20"/>
      <c r="AR687" s="20"/>
      <c r="AS687" s="20"/>
      <c r="AT687" s="20"/>
      <c r="AU687" s="20"/>
    </row>
    <row r="688" spans="40:47" x14ac:dyDescent="0.25">
      <c r="AN688" s="20"/>
      <c r="AQ688" s="20"/>
      <c r="AR688" s="20"/>
      <c r="AS688" s="20"/>
      <c r="AT688" s="20"/>
      <c r="AU688" s="20"/>
    </row>
    <row r="689" spans="40:47" x14ac:dyDescent="0.25">
      <c r="AN689" s="20"/>
      <c r="AQ689" s="20"/>
      <c r="AR689" s="20"/>
      <c r="AS689" s="20"/>
      <c r="AT689" s="20"/>
      <c r="AU689" s="20"/>
    </row>
    <row r="690" spans="40:47" x14ac:dyDescent="0.25">
      <c r="AN690" s="20"/>
      <c r="AQ690" s="20"/>
      <c r="AR690" s="20"/>
      <c r="AS690" s="20"/>
      <c r="AT690" s="20"/>
      <c r="AU690" s="20"/>
    </row>
    <row r="691" spans="40:47" x14ac:dyDescent="0.25">
      <c r="AN691" s="20"/>
      <c r="AQ691" s="20"/>
      <c r="AR691" s="20"/>
      <c r="AS691" s="20"/>
      <c r="AT691" s="20"/>
      <c r="AU691" s="20"/>
    </row>
    <row r="692" spans="40:47" x14ac:dyDescent="0.25">
      <c r="AN692" s="20"/>
      <c r="AQ692" s="20"/>
      <c r="AR692" s="20"/>
      <c r="AS692" s="20"/>
      <c r="AT692" s="20"/>
      <c r="AU692" s="20"/>
    </row>
    <row r="693" spans="40:47" x14ac:dyDescent="0.25">
      <c r="AN693" s="20"/>
      <c r="AQ693" s="20"/>
      <c r="AR693" s="20"/>
      <c r="AS693" s="20"/>
      <c r="AT693" s="20"/>
      <c r="AU693" s="20"/>
    </row>
    <row r="694" spans="40:47" x14ac:dyDescent="0.25">
      <c r="AN694" s="20"/>
      <c r="AQ694" s="20"/>
      <c r="AR694" s="20"/>
      <c r="AS694" s="20"/>
      <c r="AT694" s="20"/>
      <c r="AU694" s="20"/>
    </row>
    <row r="695" spans="40:47" x14ac:dyDescent="0.25">
      <c r="AN695" s="20"/>
      <c r="AQ695" s="20"/>
      <c r="AR695" s="20"/>
      <c r="AS695" s="20"/>
      <c r="AT695" s="20"/>
      <c r="AU695" s="20"/>
    </row>
    <row r="696" spans="40:47" x14ac:dyDescent="0.25">
      <c r="AN696" s="20"/>
      <c r="AQ696" s="20"/>
      <c r="AR696" s="20"/>
      <c r="AS696" s="20"/>
      <c r="AT696" s="20"/>
      <c r="AU696" s="20"/>
    </row>
    <row r="697" spans="40:47" x14ac:dyDescent="0.25">
      <c r="AN697" s="20"/>
      <c r="AQ697" s="20"/>
      <c r="AR697" s="20"/>
      <c r="AS697" s="20"/>
      <c r="AT697" s="20"/>
      <c r="AU697" s="20"/>
    </row>
    <row r="698" spans="40:47" x14ac:dyDescent="0.25">
      <c r="AN698" s="20"/>
      <c r="AQ698" s="20"/>
      <c r="AR698" s="20"/>
      <c r="AS698" s="20"/>
      <c r="AT698" s="20"/>
      <c r="AU698" s="20"/>
    </row>
    <row r="699" spans="40:47" x14ac:dyDescent="0.25">
      <c r="AN699" s="20"/>
      <c r="AQ699" s="20"/>
      <c r="AR699" s="20"/>
      <c r="AS699" s="20"/>
      <c r="AT699" s="20"/>
      <c r="AU699" s="20"/>
    </row>
    <row r="700" spans="40:47" x14ac:dyDescent="0.25">
      <c r="AN700" s="20"/>
      <c r="AQ700" s="20"/>
      <c r="AR700" s="20"/>
      <c r="AS700" s="20"/>
      <c r="AT700" s="20"/>
      <c r="AU700" s="20"/>
    </row>
    <row r="701" spans="40:47" x14ac:dyDescent="0.25">
      <c r="AN701" s="20"/>
      <c r="AQ701" s="20"/>
      <c r="AR701" s="20"/>
      <c r="AS701" s="20"/>
      <c r="AT701" s="20"/>
      <c r="AU701" s="20"/>
    </row>
    <row r="702" spans="40:47" x14ac:dyDescent="0.25">
      <c r="AN702" s="20"/>
      <c r="AQ702" s="20"/>
      <c r="AR702" s="20"/>
      <c r="AS702" s="20"/>
      <c r="AT702" s="20"/>
      <c r="AU702" s="20"/>
    </row>
    <row r="703" spans="40:47" x14ac:dyDescent="0.25">
      <c r="AN703" s="20"/>
      <c r="AQ703" s="20"/>
      <c r="AR703" s="20"/>
      <c r="AS703" s="20"/>
      <c r="AT703" s="20"/>
      <c r="AU703" s="20"/>
    </row>
    <row r="704" spans="40:47" x14ac:dyDescent="0.25">
      <c r="AN704" s="20"/>
      <c r="AQ704" s="20"/>
      <c r="AR704" s="20"/>
      <c r="AS704" s="20"/>
      <c r="AT704" s="20"/>
      <c r="AU704" s="20"/>
    </row>
    <row r="705" spans="40:47" x14ac:dyDescent="0.25">
      <c r="AN705" s="20"/>
      <c r="AQ705" s="20"/>
      <c r="AR705" s="20"/>
      <c r="AS705" s="20"/>
      <c r="AT705" s="20"/>
      <c r="AU705" s="20"/>
    </row>
    <row r="706" spans="40:47" x14ac:dyDescent="0.25">
      <c r="AN706" s="20"/>
      <c r="AQ706" s="20"/>
      <c r="AR706" s="20"/>
      <c r="AS706" s="20"/>
      <c r="AT706" s="20"/>
      <c r="AU706" s="20"/>
    </row>
    <row r="707" spans="40:47" x14ac:dyDescent="0.25">
      <c r="AN707" s="20"/>
      <c r="AQ707" s="20"/>
      <c r="AR707" s="20"/>
      <c r="AS707" s="20"/>
      <c r="AT707" s="20"/>
      <c r="AU707" s="20"/>
    </row>
    <row r="708" spans="40:47" x14ac:dyDescent="0.25">
      <c r="AN708" s="20"/>
      <c r="AQ708" s="20"/>
      <c r="AR708" s="20"/>
      <c r="AS708" s="20"/>
      <c r="AT708" s="20"/>
      <c r="AU708" s="20"/>
    </row>
    <row r="709" spans="40:47" x14ac:dyDescent="0.25">
      <c r="AN709" s="20"/>
      <c r="AQ709" s="20"/>
      <c r="AR709" s="20"/>
      <c r="AS709" s="20"/>
      <c r="AT709" s="20"/>
      <c r="AU709" s="20"/>
    </row>
    <row r="710" spans="40:47" x14ac:dyDescent="0.25">
      <c r="AN710" s="20"/>
      <c r="AQ710" s="20"/>
      <c r="AR710" s="20"/>
      <c r="AS710" s="20"/>
      <c r="AT710" s="20"/>
      <c r="AU710" s="20"/>
    </row>
    <row r="711" spans="40:47" x14ac:dyDescent="0.25">
      <c r="AN711" s="20"/>
      <c r="AQ711" s="20"/>
      <c r="AR711" s="20"/>
      <c r="AS711" s="20"/>
      <c r="AT711" s="20"/>
      <c r="AU711" s="20"/>
    </row>
    <row r="712" spans="40:47" x14ac:dyDescent="0.25">
      <c r="AN712" s="20"/>
      <c r="AQ712" s="20"/>
      <c r="AR712" s="20"/>
      <c r="AS712" s="20"/>
      <c r="AT712" s="20"/>
      <c r="AU712" s="20"/>
    </row>
    <row r="713" spans="40:47" x14ac:dyDescent="0.25">
      <c r="AN713" s="20"/>
      <c r="AQ713" s="20"/>
      <c r="AR713" s="20"/>
      <c r="AS713" s="20"/>
      <c r="AT713" s="20"/>
      <c r="AU713" s="20"/>
    </row>
    <row r="714" spans="40:47" x14ac:dyDescent="0.25">
      <c r="AN714" s="20"/>
      <c r="AQ714" s="20"/>
      <c r="AR714" s="20"/>
      <c r="AS714" s="20"/>
      <c r="AT714" s="20"/>
      <c r="AU714" s="20"/>
    </row>
    <row r="715" spans="40:47" x14ac:dyDescent="0.25">
      <c r="AN715" s="20"/>
      <c r="AQ715" s="20"/>
      <c r="AR715" s="20"/>
      <c r="AS715" s="20"/>
      <c r="AT715" s="20"/>
      <c r="AU715" s="20"/>
    </row>
    <row r="716" spans="40:47" x14ac:dyDescent="0.25">
      <c r="AN716" s="20"/>
      <c r="AQ716" s="20"/>
      <c r="AR716" s="20"/>
      <c r="AS716" s="20"/>
      <c r="AT716" s="20"/>
      <c r="AU716" s="20"/>
    </row>
    <row r="717" spans="40:47" x14ac:dyDescent="0.25">
      <c r="AN717" s="20"/>
      <c r="AQ717" s="20"/>
      <c r="AR717" s="20"/>
      <c r="AS717" s="20"/>
      <c r="AT717" s="20"/>
      <c r="AU717" s="20"/>
    </row>
    <row r="718" spans="40:47" x14ac:dyDescent="0.25">
      <c r="AN718" s="20"/>
      <c r="AQ718" s="20"/>
      <c r="AR718" s="20"/>
      <c r="AS718" s="20"/>
      <c r="AT718" s="20"/>
      <c r="AU718" s="20"/>
    </row>
    <row r="719" spans="40:47" x14ac:dyDescent="0.25">
      <c r="AN719" s="20"/>
      <c r="AQ719" s="20"/>
      <c r="AR719" s="20"/>
      <c r="AS719" s="20"/>
      <c r="AT719" s="20"/>
      <c r="AU719" s="20"/>
    </row>
    <row r="720" spans="40:47" x14ac:dyDescent="0.25">
      <c r="AN720" s="20"/>
      <c r="AQ720" s="20"/>
      <c r="AR720" s="20"/>
      <c r="AS720" s="20"/>
      <c r="AT720" s="20"/>
      <c r="AU720" s="20"/>
    </row>
    <row r="721" spans="40:47" x14ac:dyDescent="0.25">
      <c r="AN721" s="20"/>
      <c r="AQ721" s="20"/>
      <c r="AR721" s="20"/>
      <c r="AS721" s="20"/>
      <c r="AT721" s="20"/>
      <c r="AU721" s="20"/>
    </row>
    <row r="722" spans="40:47" x14ac:dyDescent="0.25">
      <c r="AN722" s="20"/>
      <c r="AQ722" s="20"/>
      <c r="AR722" s="20"/>
      <c r="AS722" s="20"/>
      <c r="AT722" s="20"/>
      <c r="AU722" s="20"/>
    </row>
    <row r="723" spans="40:47" x14ac:dyDescent="0.25">
      <c r="AN723" s="20"/>
      <c r="AQ723" s="20"/>
      <c r="AR723" s="20"/>
      <c r="AS723" s="20"/>
      <c r="AT723" s="20"/>
      <c r="AU723" s="20"/>
    </row>
    <row r="724" spans="40:47" x14ac:dyDescent="0.25">
      <c r="AN724" s="20"/>
      <c r="AQ724" s="20"/>
      <c r="AR724" s="20"/>
      <c r="AS724" s="20"/>
      <c r="AT724" s="20"/>
      <c r="AU724" s="20"/>
    </row>
    <row r="725" spans="40:47" x14ac:dyDescent="0.25">
      <c r="AN725" s="20"/>
      <c r="AQ725" s="20"/>
      <c r="AR725" s="20"/>
      <c r="AS725" s="20"/>
      <c r="AT725" s="20"/>
      <c r="AU725" s="20"/>
    </row>
    <row r="726" spans="40:47" x14ac:dyDescent="0.25">
      <c r="AN726" s="20"/>
      <c r="AQ726" s="20"/>
      <c r="AR726" s="20"/>
      <c r="AS726" s="20"/>
      <c r="AT726" s="20"/>
      <c r="AU726" s="20"/>
    </row>
    <row r="727" spans="40:47" x14ac:dyDescent="0.25">
      <c r="AN727" s="20"/>
      <c r="AQ727" s="20"/>
      <c r="AR727" s="20"/>
      <c r="AS727" s="20"/>
      <c r="AT727" s="20"/>
      <c r="AU727" s="20"/>
    </row>
    <row r="728" spans="40:47" x14ac:dyDescent="0.25">
      <c r="AN728" s="20"/>
      <c r="AQ728" s="20"/>
      <c r="AR728" s="20"/>
      <c r="AS728" s="20"/>
      <c r="AT728" s="20"/>
      <c r="AU728" s="20"/>
    </row>
    <row r="729" spans="40:47" x14ac:dyDescent="0.25">
      <c r="AN729" s="20"/>
      <c r="AQ729" s="20"/>
      <c r="AR729" s="20"/>
      <c r="AS729" s="20"/>
      <c r="AT729" s="20"/>
      <c r="AU729" s="20"/>
    </row>
    <row r="730" spans="40:47" x14ac:dyDescent="0.25">
      <c r="AN730" s="20"/>
      <c r="AQ730" s="20"/>
      <c r="AR730" s="20"/>
      <c r="AS730" s="20"/>
      <c r="AT730" s="20"/>
      <c r="AU730" s="20"/>
    </row>
    <row r="731" spans="40:47" x14ac:dyDescent="0.25">
      <c r="AN731" s="20"/>
      <c r="AQ731" s="20"/>
      <c r="AR731" s="20"/>
      <c r="AS731" s="20"/>
      <c r="AT731" s="20"/>
      <c r="AU731" s="20"/>
    </row>
    <row r="732" spans="40:47" x14ac:dyDescent="0.25">
      <c r="AN732" s="20"/>
      <c r="AQ732" s="20"/>
      <c r="AR732" s="20"/>
      <c r="AS732" s="20"/>
      <c r="AT732" s="20"/>
      <c r="AU732" s="20"/>
    </row>
    <row r="733" spans="40:47" x14ac:dyDescent="0.25">
      <c r="AN733" s="20"/>
      <c r="AQ733" s="20"/>
      <c r="AR733" s="20"/>
      <c r="AS733" s="20"/>
      <c r="AT733" s="20"/>
      <c r="AU733" s="20"/>
    </row>
    <row r="734" spans="40:47" x14ac:dyDescent="0.25">
      <c r="AN734" s="20"/>
      <c r="AQ734" s="20"/>
      <c r="AR734" s="20"/>
      <c r="AS734" s="20"/>
      <c r="AT734" s="20"/>
      <c r="AU734" s="20"/>
    </row>
    <row r="735" spans="40:47" x14ac:dyDescent="0.25">
      <c r="AN735" s="20"/>
      <c r="AQ735" s="20"/>
      <c r="AR735" s="20"/>
      <c r="AS735" s="20"/>
      <c r="AT735" s="20"/>
      <c r="AU735" s="20"/>
    </row>
    <row r="736" spans="40:47" x14ac:dyDescent="0.25">
      <c r="AN736" s="20"/>
      <c r="AQ736" s="20"/>
      <c r="AR736" s="20"/>
      <c r="AS736" s="20"/>
      <c r="AT736" s="20"/>
      <c r="AU736" s="20"/>
    </row>
    <row r="737" spans="40:47" x14ac:dyDescent="0.25">
      <c r="AN737" s="20"/>
      <c r="AQ737" s="20"/>
      <c r="AR737" s="20"/>
      <c r="AS737" s="20"/>
      <c r="AT737" s="20"/>
      <c r="AU737" s="20"/>
    </row>
    <row r="738" spans="40:47" x14ac:dyDescent="0.25">
      <c r="AN738" s="20"/>
      <c r="AQ738" s="20"/>
      <c r="AR738" s="20"/>
      <c r="AS738" s="20"/>
      <c r="AT738" s="20"/>
      <c r="AU738" s="20"/>
    </row>
    <row r="739" spans="40:47" x14ac:dyDescent="0.25">
      <c r="AN739" s="20"/>
      <c r="AQ739" s="20"/>
      <c r="AR739" s="20"/>
      <c r="AS739" s="20"/>
      <c r="AT739" s="20"/>
      <c r="AU739" s="20"/>
    </row>
    <row r="740" spans="40:47" x14ac:dyDescent="0.25">
      <c r="AN740" s="20"/>
      <c r="AQ740" s="20"/>
      <c r="AR740" s="20"/>
      <c r="AS740" s="20"/>
      <c r="AT740" s="20"/>
      <c r="AU740" s="20"/>
    </row>
    <row r="741" spans="40:47" x14ac:dyDescent="0.25">
      <c r="AN741" s="20"/>
      <c r="AQ741" s="20"/>
      <c r="AR741" s="20"/>
      <c r="AS741" s="20"/>
      <c r="AT741" s="20"/>
      <c r="AU741" s="20"/>
    </row>
    <row r="742" spans="40:47" x14ac:dyDescent="0.25">
      <c r="AN742" s="20"/>
      <c r="AQ742" s="20"/>
      <c r="AR742" s="20"/>
      <c r="AS742" s="20"/>
      <c r="AT742" s="20"/>
      <c r="AU742" s="20"/>
    </row>
    <row r="743" spans="40:47" x14ac:dyDescent="0.25">
      <c r="AN743" s="20"/>
      <c r="AQ743" s="20"/>
      <c r="AR743" s="20"/>
      <c r="AS743" s="20"/>
      <c r="AT743" s="20"/>
      <c r="AU743" s="20"/>
    </row>
    <row r="744" spans="40:47" x14ac:dyDescent="0.25">
      <c r="AN744" s="20"/>
      <c r="AQ744" s="20"/>
      <c r="AR744" s="20"/>
      <c r="AS744" s="20"/>
      <c r="AT744" s="20"/>
      <c r="AU744" s="20"/>
    </row>
    <row r="745" spans="40:47" x14ac:dyDescent="0.25">
      <c r="AN745" s="20"/>
      <c r="AQ745" s="20"/>
      <c r="AR745" s="20"/>
      <c r="AS745" s="20"/>
      <c r="AT745" s="20"/>
      <c r="AU745" s="20"/>
    </row>
    <row r="746" spans="40:47" x14ac:dyDescent="0.25">
      <c r="AN746" s="20"/>
      <c r="AQ746" s="20"/>
      <c r="AR746" s="20"/>
      <c r="AS746" s="20"/>
      <c r="AT746" s="20"/>
      <c r="AU746" s="20"/>
    </row>
    <row r="747" spans="40:47" x14ac:dyDescent="0.25">
      <c r="AN747" s="20"/>
      <c r="AQ747" s="20"/>
      <c r="AR747" s="20"/>
      <c r="AS747" s="20"/>
      <c r="AT747" s="20"/>
      <c r="AU747" s="20"/>
    </row>
    <row r="748" spans="40:47" x14ac:dyDescent="0.25">
      <c r="AN748" s="20"/>
      <c r="AQ748" s="20"/>
      <c r="AR748" s="20"/>
      <c r="AS748" s="20"/>
      <c r="AT748" s="20"/>
      <c r="AU748" s="20"/>
    </row>
    <row r="749" spans="40:47" x14ac:dyDescent="0.25">
      <c r="AN749" s="20"/>
      <c r="AQ749" s="20"/>
      <c r="AR749" s="20"/>
      <c r="AS749" s="20"/>
      <c r="AT749" s="20"/>
      <c r="AU749" s="20"/>
    </row>
    <row r="750" spans="40:47" x14ac:dyDescent="0.25">
      <c r="AN750" s="20"/>
      <c r="AQ750" s="20"/>
      <c r="AR750" s="20"/>
      <c r="AS750" s="20"/>
      <c r="AT750" s="20"/>
      <c r="AU750" s="20"/>
    </row>
    <row r="751" spans="40:47" x14ac:dyDescent="0.25">
      <c r="AN751" s="20"/>
      <c r="AQ751" s="20"/>
      <c r="AR751" s="20"/>
      <c r="AS751" s="20"/>
      <c r="AT751" s="20"/>
      <c r="AU751" s="20"/>
    </row>
    <row r="752" spans="40:47" x14ac:dyDescent="0.25">
      <c r="AN752" s="20"/>
      <c r="AQ752" s="20"/>
      <c r="AR752" s="20"/>
      <c r="AS752" s="20"/>
      <c r="AT752" s="20"/>
      <c r="AU752" s="20"/>
    </row>
    <row r="753" spans="40:47" x14ac:dyDescent="0.25">
      <c r="AN753" s="20"/>
      <c r="AQ753" s="20"/>
      <c r="AR753" s="20"/>
      <c r="AS753" s="20"/>
      <c r="AT753" s="20"/>
      <c r="AU753" s="20"/>
    </row>
    <row r="754" spans="40:47" x14ac:dyDescent="0.25">
      <c r="AN754" s="20"/>
      <c r="AQ754" s="20"/>
      <c r="AR754" s="20"/>
      <c r="AS754" s="20"/>
      <c r="AT754" s="20"/>
      <c r="AU754" s="20"/>
    </row>
    <row r="755" spans="40:47" x14ac:dyDescent="0.25">
      <c r="AN755" s="20"/>
      <c r="AQ755" s="20"/>
      <c r="AR755" s="20"/>
      <c r="AS755" s="20"/>
      <c r="AT755" s="20"/>
      <c r="AU755" s="20"/>
    </row>
    <row r="756" spans="40:47" x14ac:dyDescent="0.25">
      <c r="AN756" s="20"/>
      <c r="AQ756" s="20"/>
      <c r="AR756" s="20"/>
      <c r="AS756" s="20"/>
      <c r="AT756" s="20"/>
      <c r="AU756" s="20"/>
    </row>
    <row r="757" spans="40:47" x14ac:dyDescent="0.25">
      <c r="AN757" s="20"/>
      <c r="AQ757" s="20"/>
      <c r="AR757" s="20"/>
      <c r="AS757" s="20"/>
      <c r="AT757" s="20"/>
      <c r="AU757" s="20"/>
    </row>
    <row r="758" spans="40:47" x14ac:dyDescent="0.25">
      <c r="AN758" s="20"/>
      <c r="AQ758" s="20"/>
      <c r="AR758" s="20"/>
      <c r="AS758" s="20"/>
      <c r="AT758" s="20"/>
      <c r="AU758" s="20"/>
    </row>
    <row r="759" spans="40:47" x14ac:dyDescent="0.25">
      <c r="AN759" s="20"/>
      <c r="AQ759" s="20"/>
      <c r="AR759" s="20"/>
      <c r="AS759" s="20"/>
      <c r="AT759" s="20"/>
      <c r="AU759" s="20"/>
    </row>
    <row r="760" spans="40:47" x14ac:dyDescent="0.25">
      <c r="AN760" s="20"/>
      <c r="AQ760" s="20"/>
      <c r="AR760" s="20"/>
      <c r="AS760" s="20"/>
      <c r="AT760" s="20"/>
      <c r="AU760" s="20"/>
    </row>
    <row r="761" spans="40:47" x14ac:dyDescent="0.25">
      <c r="AN761" s="20"/>
      <c r="AQ761" s="20"/>
      <c r="AR761" s="20"/>
      <c r="AS761" s="20"/>
      <c r="AT761" s="20"/>
      <c r="AU761" s="20"/>
    </row>
    <row r="762" spans="40:47" x14ac:dyDescent="0.25">
      <c r="AN762" s="20"/>
      <c r="AQ762" s="20"/>
      <c r="AR762" s="20"/>
      <c r="AS762" s="20"/>
      <c r="AT762" s="20"/>
      <c r="AU762" s="20"/>
    </row>
    <row r="763" spans="40:47" x14ac:dyDescent="0.25">
      <c r="AN763" s="20"/>
      <c r="AQ763" s="20"/>
      <c r="AR763" s="20"/>
      <c r="AS763" s="20"/>
      <c r="AT763" s="20"/>
      <c r="AU763" s="20"/>
    </row>
    <row r="764" spans="40:47" x14ac:dyDescent="0.25">
      <c r="AN764" s="20"/>
      <c r="AQ764" s="20"/>
      <c r="AR764" s="20"/>
      <c r="AS764" s="20"/>
      <c r="AT764" s="20"/>
      <c r="AU764" s="20"/>
    </row>
    <row r="765" spans="40:47" x14ac:dyDescent="0.25">
      <c r="AN765" s="20"/>
      <c r="AQ765" s="20"/>
      <c r="AR765" s="20"/>
      <c r="AS765" s="20"/>
      <c r="AT765" s="20"/>
      <c r="AU765" s="20"/>
    </row>
    <row r="766" spans="40:47" x14ac:dyDescent="0.25">
      <c r="AN766" s="20"/>
      <c r="AQ766" s="20"/>
      <c r="AR766" s="20"/>
      <c r="AS766" s="20"/>
      <c r="AT766" s="20"/>
      <c r="AU766" s="20"/>
    </row>
    <row r="767" spans="40:47" x14ac:dyDescent="0.25">
      <c r="AN767" s="20"/>
      <c r="AQ767" s="20"/>
      <c r="AR767" s="20"/>
      <c r="AS767" s="20"/>
      <c r="AT767" s="20"/>
      <c r="AU767" s="20"/>
    </row>
    <row r="768" spans="40:47" x14ac:dyDescent="0.25">
      <c r="AN768" s="20"/>
      <c r="AQ768" s="20"/>
      <c r="AR768" s="20"/>
      <c r="AS768" s="20"/>
      <c r="AT768" s="20"/>
      <c r="AU768" s="20"/>
    </row>
    <row r="769" spans="40:47" x14ac:dyDescent="0.25">
      <c r="AN769" s="20"/>
      <c r="AQ769" s="20"/>
      <c r="AR769" s="20"/>
      <c r="AS769" s="20"/>
      <c r="AT769" s="20"/>
      <c r="AU769" s="20"/>
    </row>
    <row r="770" spans="40:47" x14ac:dyDescent="0.25">
      <c r="AN770" s="20"/>
      <c r="AQ770" s="20"/>
      <c r="AR770" s="20"/>
      <c r="AS770" s="20"/>
      <c r="AT770" s="20"/>
      <c r="AU770" s="20"/>
    </row>
    <row r="771" spans="40:47" x14ac:dyDescent="0.25">
      <c r="AN771" s="20"/>
      <c r="AQ771" s="20"/>
      <c r="AR771" s="20"/>
      <c r="AS771" s="20"/>
      <c r="AT771" s="20"/>
      <c r="AU771" s="20"/>
    </row>
    <row r="772" spans="40:47" x14ac:dyDescent="0.25">
      <c r="AN772" s="20"/>
      <c r="AQ772" s="20"/>
      <c r="AR772" s="20"/>
      <c r="AS772" s="20"/>
      <c r="AT772" s="20"/>
      <c r="AU772" s="20"/>
    </row>
    <row r="773" spans="40:47" x14ac:dyDescent="0.25">
      <c r="AN773" s="20"/>
      <c r="AQ773" s="20"/>
      <c r="AR773" s="20"/>
      <c r="AS773" s="20"/>
      <c r="AT773" s="20"/>
      <c r="AU773" s="20"/>
    </row>
    <row r="774" spans="40:47" x14ac:dyDescent="0.25">
      <c r="AN774" s="20"/>
      <c r="AQ774" s="20"/>
      <c r="AR774" s="20"/>
      <c r="AS774" s="20"/>
      <c r="AT774" s="20"/>
      <c r="AU774" s="20"/>
    </row>
    <row r="775" spans="40:47" x14ac:dyDescent="0.25">
      <c r="AN775" s="20"/>
      <c r="AQ775" s="20"/>
      <c r="AR775" s="20"/>
      <c r="AS775" s="20"/>
      <c r="AT775" s="20"/>
      <c r="AU775" s="20"/>
    </row>
    <row r="776" spans="40:47" x14ac:dyDescent="0.25">
      <c r="AN776" s="20"/>
      <c r="AQ776" s="20"/>
      <c r="AR776" s="20"/>
      <c r="AS776" s="20"/>
      <c r="AT776" s="20"/>
      <c r="AU776" s="20"/>
    </row>
    <row r="777" spans="40:47" x14ac:dyDescent="0.25">
      <c r="AN777" s="20"/>
      <c r="AQ777" s="20"/>
      <c r="AR777" s="20"/>
      <c r="AS777" s="20"/>
      <c r="AT777" s="20"/>
      <c r="AU777" s="20"/>
    </row>
    <row r="778" spans="40:47" x14ac:dyDescent="0.25">
      <c r="AN778" s="20"/>
      <c r="AQ778" s="20"/>
      <c r="AR778" s="20"/>
      <c r="AS778" s="20"/>
      <c r="AT778" s="20"/>
      <c r="AU778" s="20"/>
    </row>
    <row r="779" spans="40:47" x14ac:dyDescent="0.25">
      <c r="AN779" s="20"/>
      <c r="AQ779" s="20"/>
      <c r="AR779" s="20"/>
      <c r="AS779" s="20"/>
      <c r="AT779" s="20"/>
      <c r="AU779" s="20"/>
    </row>
    <row r="780" spans="40:47" x14ac:dyDescent="0.25">
      <c r="AN780" s="20"/>
      <c r="AQ780" s="20"/>
      <c r="AR780" s="20"/>
      <c r="AS780" s="20"/>
      <c r="AT780" s="20"/>
      <c r="AU780" s="20"/>
    </row>
    <row r="781" spans="40:47" x14ac:dyDescent="0.25">
      <c r="AN781" s="20"/>
      <c r="AQ781" s="20"/>
      <c r="AR781" s="20"/>
      <c r="AS781" s="20"/>
      <c r="AT781" s="20"/>
      <c r="AU781" s="20"/>
    </row>
    <row r="782" spans="40:47" x14ac:dyDescent="0.25">
      <c r="AN782" s="20"/>
      <c r="AQ782" s="20"/>
      <c r="AR782" s="20"/>
      <c r="AS782" s="20"/>
      <c r="AT782" s="20"/>
      <c r="AU782" s="20"/>
    </row>
    <row r="783" spans="40:47" x14ac:dyDescent="0.25">
      <c r="AN783" s="20"/>
      <c r="AQ783" s="20"/>
      <c r="AR783" s="20"/>
      <c r="AS783" s="20"/>
      <c r="AT783" s="20"/>
      <c r="AU783" s="20"/>
    </row>
    <row r="784" spans="40:47" x14ac:dyDescent="0.25">
      <c r="AN784" s="20"/>
      <c r="AQ784" s="20"/>
      <c r="AR784" s="20"/>
      <c r="AS784" s="20"/>
      <c r="AT784" s="20"/>
      <c r="AU784" s="20"/>
    </row>
    <row r="785" spans="40:47" x14ac:dyDescent="0.25">
      <c r="AN785" s="20"/>
      <c r="AQ785" s="20"/>
      <c r="AR785" s="20"/>
      <c r="AS785" s="20"/>
      <c r="AT785" s="20"/>
      <c r="AU785" s="20"/>
    </row>
    <row r="786" spans="40:47" x14ac:dyDescent="0.25">
      <c r="AN786" s="20"/>
      <c r="AQ786" s="20"/>
      <c r="AR786" s="20"/>
      <c r="AS786" s="20"/>
      <c r="AT786" s="20"/>
      <c r="AU786" s="20"/>
    </row>
    <row r="787" spans="40:47" x14ac:dyDescent="0.25">
      <c r="AN787" s="20"/>
      <c r="AQ787" s="20"/>
      <c r="AR787" s="20"/>
      <c r="AS787" s="20"/>
      <c r="AT787" s="20"/>
      <c r="AU787" s="20"/>
    </row>
    <row r="788" spans="40:47" x14ac:dyDescent="0.25">
      <c r="AN788" s="20"/>
      <c r="AQ788" s="20"/>
      <c r="AR788" s="20"/>
      <c r="AS788" s="20"/>
      <c r="AT788" s="20"/>
      <c r="AU788" s="20"/>
    </row>
    <row r="789" spans="40:47" x14ac:dyDescent="0.25">
      <c r="AN789" s="20"/>
      <c r="AQ789" s="20"/>
      <c r="AR789" s="20"/>
      <c r="AS789" s="20"/>
      <c r="AT789" s="20"/>
      <c r="AU789" s="20"/>
    </row>
    <row r="790" spans="40:47" x14ac:dyDescent="0.25">
      <c r="AN790" s="20"/>
      <c r="AQ790" s="20"/>
      <c r="AR790" s="20"/>
      <c r="AS790" s="20"/>
      <c r="AT790" s="20"/>
      <c r="AU790" s="20"/>
    </row>
    <row r="791" spans="40:47" x14ac:dyDescent="0.25">
      <c r="AN791" s="20"/>
      <c r="AQ791" s="20"/>
      <c r="AR791" s="20"/>
      <c r="AS791" s="20"/>
      <c r="AT791" s="20"/>
      <c r="AU791" s="20"/>
    </row>
    <row r="792" spans="40:47" x14ac:dyDescent="0.25">
      <c r="AN792" s="20"/>
      <c r="AQ792" s="20"/>
      <c r="AR792" s="20"/>
      <c r="AS792" s="20"/>
      <c r="AT792" s="20"/>
      <c r="AU792" s="20"/>
    </row>
    <row r="793" spans="40:47" x14ac:dyDescent="0.25">
      <c r="AN793" s="20"/>
      <c r="AQ793" s="20"/>
      <c r="AR793" s="20"/>
      <c r="AS793" s="20"/>
      <c r="AT793" s="20"/>
      <c r="AU793" s="20"/>
    </row>
    <row r="794" spans="40:47" x14ac:dyDescent="0.25">
      <c r="AN794" s="20"/>
      <c r="AQ794" s="20"/>
      <c r="AR794" s="20"/>
      <c r="AS794" s="20"/>
      <c r="AT794" s="20"/>
      <c r="AU794" s="20"/>
    </row>
    <row r="795" spans="40:47" x14ac:dyDescent="0.25">
      <c r="AN795" s="20"/>
      <c r="AQ795" s="20"/>
      <c r="AR795" s="20"/>
      <c r="AS795" s="20"/>
      <c r="AT795" s="20"/>
      <c r="AU795" s="20"/>
    </row>
    <row r="796" spans="40:47" x14ac:dyDescent="0.25">
      <c r="AN796" s="20"/>
      <c r="AQ796" s="20"/>
      <c r="AR796" s="20"/>
      <c r="AS796" s="20"/>
      <c r="AT796" s="20"/>
      <c r="AU796" s="20"/>
    </row>
    <row r="797" spans="40:47" x14ac:dyDescent="0.25">
      <c r="AN797" s="20"/>
      <c r="AQ797" s="20"/>
      <c r="AR797" s="20"/>
      <c r="AS797" s="20"/>
      <c r="AT797" s="20"/>
      <c r="AU797" s="20"/>
    </row>
    <row r="798" spans="40:47" x14ac:dyDescent="0.25">
      <c r="AN798" s="20"/>
      <c r="AQ798" s="20"/>
      <c r="AR798" s="20"/>
      <c r="AS798" s="20"/>
      <c r="AT798" s="20"/>
      <c r="AU798" s="20"/>
    </row>
    <row r="799" spans="40:47" x14ac:dyDescent="0.25">
      <c r="AN799" s="20"/>
      <c r="AQ799" s="20"/>
      <c r="AR799" s="20"/>
      <c r="AS799" s="20"/>
      <c r="AT799" s="20"/>
      <c r="AU799" s="20"/>
    </row>
    <row r="800" spans="40:47" x14ac:dyDescent="0.25">
      <c r="AN800" s="20"/>
      <c r="AQ800" s="20"/>
      <c r="AR800" s="20"/>
      <c r="AS800" s="20"/>
      <c r="AT800" s="20"/>
      <c r="AU800" s="20"/>
    </row>
    <row r="801" spans="40:47" x14ac:dyDescent="0.25">
      <c r="AN801" s="20"/>
      <c r="AQ801" s="20"/>
      <c r="AR801" s="20"/>
      <c r="AS801" s="20"/>
      <c r="AT801" s="20"/>
      <c r="AU801" s="20"/>
    </row>
    <row r="802" spans="40:47" x14ac:dyDescent="0.25">
      <c r="AN802" s="20"/>
      <c r="AQ802" s="20"/>
      <c r="AR802" s="20"/>
      <c r="AS802" s="20"/>
      <c r="AT802" s="20"/>
      <c r="AU802" s="20"/>
    </row>
    <row r="803" spans="40:47" x14ac:dyDescent="0.25">
      <c r="AN803" s="20"/>
      <c r="AQ803" s="20"/>
      <c r="AR803" s="20"/>
      <c r="AS803" s="20"/>
      <c r="AT803" s="20"/>
      <c r="AU803" s="20"/>
    </row>
    <row r="804" spans="40:47" x14ac:dyDescent="0.25">
      <c r="AN804" s="20"/>
      <c r="AQ804" s="20"/>
      <c r="AR804" s="20"/>
      <c r="AS804" s="20"/>
      <c r="AT804" s="20"/>
      <c r="AU804" s="20"/>
    </row>
    <row r="805" spans="40:47" x14ac:dyDescent="0.25">
      <c r="AN805" s="20"/>
      <c r="AQ805" s="20"/>
      <c r="AR805" s="20"/>
      <c r="AS805" s="20"/>
      <c r="AT805" s="20"/>
      <c r="AU805" s="20"/>
    </row>
    <row r="806" spans="40:47" x14ac:dyDescent="0.25">
      <c r="AN806" s="20"/>
      <c r="AQ806" s="20"/>
      <c r="AR806" s="20"/>
      <c r="AS806" s="20"/>
      <c r="AT806" s="20"/>
      <c r="AU806" s="20"/>
    </row>
    <row r="807" spans="40:47" x14ac:dyDescent="0.25">
      <c r="AN807" s="20"/>
      <c r="AQ807" s="20"/>
      <c r="AR807" s="20"/>
      <c r="AS807" s="20"/>
      <c r="AT807" s="20"/>
      <c r="AU807" s="20"/>
    </row>
    <row r="808" spans="40:47" x14ac:dyDescent="0.25">
      <c r="AN808" s="20"/>
      <c r="AQ808" s="20"/>
      <c r="AR808" s="20"/>
      <c r="AS808" s="20"/>
      <c r="AT808" s="20"/>
      <c r="AU808" s="20"/>
    </row>
    <row r="809" spans="40:47" x14ac:dyDescent="0.25">
      <c r="AN809" s="20"/>
      <c r="AQ809" s="20"/>
      <c r="AR809" s="20"/>
      <c r="AS809" s="20"/>
      <c r="AT809" s="20"/>
      <c r="AU809" s="20"/>
    </row>
    <row r="810" spans="40:47" x14ac:dyDescent="0.25">
      <c r="AN810" s="20"/>
      <c r="AQ810" s="20"/>
      <c r="AR810" s="20"/>
      <c r="AS810" s="20"/>
      <c r="AT810" s="20"/>
      <c r="AU810" s="20"/>
    </row>
    <row r="811" spans="40:47" x14ac:dyDescent="0.25">
      <c r="AN811" s="20"/>
      <c r="AQ811" s="20"/>
      <c r="AR811" s="20"/>
      <c r="AS811" s="20"/>
      <c r="AT811" s="20"/>
      <c r="AU811" s="20"/>
    </row>
    <row r="812" spans="40:47" x14ac:dyDescent="0.25">
      <c r="AN812" s="20"/>
      <c r="AQ812" s="20"/>
      <c r="AR812" s="20"/>
      <c r="AS812" s="20"/>
      <c r="AT812" s="20"/>
      <c r="AU812" s="20"/>
    </row>
    <row r="813" spans="40:47" x14ac:dyDescent="0.25">
      <c r="AN813" s="20"/>
      <c r="AQ813" s="20"/>
      <c r="AR813" s="20"/>
      <c r="AS813" s="20"/>
      <c r="AT813" s="20"/>
      <c r="AU813" s="20"/>
    </row>
    <row r="814" spans="40:47" x14ac:dyDescent="0.25">
      <c r="AN814" s="20"/>
      <c r="AQ814" s="20"/>
      <c r="AR814" s="20"/>
      <c r="AS814" s="20"/>
      <c r="AT814" s="20"/>
      <c r="AU814" s="20"/>
    </row>
    <row r="815" spans="40:47" x14ac:dyDescent="0.25">
      <c r="AN815" s="20"/>
      <c r="AQ815" s="20"/>
      <c r="AR815" s="20"/>
      <c r="AS815" s="20"/>
      <c r="AT815" s="20"/>
      <c r="AU815" s="20"/>
    </row>
    <row r="816" spans="40:47" x14ac:dyDescent="0.25">
      <c r="AN816" s="20"/>
      <c r="AQ816" s="20"/>
      <c r="AR816" s="20"/>
      <c r="AS816" s="20"/>
      <c r="AT816" s="20"/>
      <c r="AU816" s="20"/>
    </row>
    <row r="817" spans="40:47" x14ac:dyDescent="0.25">
      <c r="AN817" s="20"/>
      <c r="AQ817" s="20"/>
      <c r="AR817" s="20"/>
      <c r="AS817" s="20"/>
      <c r="AT817" s="20"/>
      <c r="AU817" s="20"/>
    </row>
    <row r="818" spans="40:47" x14ac:dyDescent="0.25">
      <c r="AN818" s="20"/>
      <c r="AQ818" s="20"/>
      <c r="AR818" s="20"/>
      <c r="AS818" s="20"/>
      <c r="AT818" s="20"/>
      <c r="AU818" s="20"/>
    </row>
    <row r="819" spans="40:47" x14ac:dyDescent="0.25">
      <c r="AN819" s="20"/>
      <c r="AQ819" s="20"/>
      <c r="AR819" s="20"/>
      <c r="AS819" s="20"/>
      <c r="AT819" s="20"/>
      <c r="AU819" s="20"/>
    </row>
    <row r="820" spans="40:47" x14ac:dyDescent="0.25">
      <c r="AN820" s="20"/>
      <c r="AQ820" s="20"/>
      <c r="AR820" s="20"/>
      <c r="AS820" s="20"/>
      <c r="AT820" s="20"/>
      <c r="AU820" s="20"/>
    </row>
    <row r="821" spans="40:47" x14ac:dyDescent="0.25">
      <c r="AN821" s="20"/>
      <c r="AQ821" s="20"/>
      <c r="AR821" s="20"/>
      <c r="AS821" s="20"/>
      <c r="AT821" s="20"/>
      <c r="AU821" s="20"/>
    </row>
    <row r="822" spans="40:47" x14ac:dyDescent="0.25">
      <c r="AN822" s="20"/>
      <c r="AQ822" s="20"/>
      <c r="AR822" s="20"/>
      <c r="AS822" s="20"/>
      <c r="AT822" s="20"/>
      <c r="AU822" s="20"/>
    </row>
    <row r="823" spans="40:47" x14ac:dyDescent="0.25">
      <c r="AN823" s="20"/>
      <c r="AQ823" s="20"/>
      <c r="AR823" s="20"/>
      <c r="AS823" s="20"/>
      <c r="AT823" s="20"/>
      <c r="AU823" s="20"/>
    </row>
    <row r="824" spans="40:47" x14ac:dyDescent="0.25">
      <c r="AN824" s="20"/>
      <c r="AQ824" s="20"/>
      <c r="AR824" s="20"/>
      <c r="AS824" s="20"/>
      <c r="AT824" s="20"/>
      <c r="AU824" s="20"/>
    </row>
    <row r="825" spans="40:47" x14ac:dyDescent="0.25">
      <c r="AN825" s="20"/>
      <c r="AQ825" s="20"/>
      <c r="AR825" s="20"/>
      <c r="AS825" s="20"/>
      <c r="AT825" s="20"/>
      <c r="AU825" s="20"/>
    </row>
    <row r="826" spans="40:47" x14ac:dyDescent="0.25">
      <c r="AN826" s="20"/>
      <c r="AQ826" s="20"/>
      <c r="AR826" s="20"/>
      <c r="AS826" s="20"/>
      <c r="AT826" s="20"/>
      <c r="AU826" s="20"/>
    </row>
    <row r="827" spans="40:47" x14ac:dyDescent="0.25">
      <c r="AN827" s="20"/>
      <c r="AQ827" s="20"/>
      <c r="AR827" s="20"/>
      <c r="AS827" s="20"/>
      <c r="AT827" s="20"/>
      <c r="AU827" s="20"/>
    </row>
    <row r="828" spans="40:47" x14ac:dyDescent="0.25">
      <c r="AN828" s="20"/>
      <c r="AQ828" s="20"/>
      <c r="AR828" s="20"/>
      <c r="AS828" s="20"/>
      <c r="AT828" s="20"/>
      <c r="AU828" s="20"/>
    </row>
    <row r="829" spans="40:47" x14ac:dyDescent="0.25">
      <c r="AN829" s="20"/>
      <c r="AQ829" s="20"/>
      <c r="AR829" s="20"/>
      <c r="AS829" s="20"/>
      <c r="AT829" s="20"/>
      <c r="AU829" s="20"/>
    </row>
    <row r="830" spans="40:47" x14ac:dyDescent="0.25">
      <c r="AN830" s="20"/>
      <c r="AQ830" s="20"/>
      <c r="AR830" s="20"/>
      <c r="AS830" s="20"/>
      <c r="AT830" s="20"/>
      <c r="AU830" s="20"/>
    </row>
    <row r="831" spans="40:47" x14ac:dyDescent="0.25">
      <c r="AN831" s="20"/>
      <c r="AQ831" s="20"/>
      <c r="AR831" s="20"/>
      <c r="AS831" s="20"/>
      <c r="AT831" s="20"/>
      <c r="AU831" s="20"/>
    </row>
    <row r="832" spans="40:47" x14ac:dyDescent="0.25">
      <c r="AN832" s="20"/>
      <c r="AQ832" s="20"/>
      <c r="AR832" s="20"/>
      <c r="AS832" s="20"/>
      <c r="AT832" s="20"/>
      <c r="AU832" s="20"/>
    </row>
    <row r="833" spans="40:47" x14ac:dyDescent="0.25">
      <c r="AN833" s="20"/>
      <c r="AQ833" s="20"/>
      <c r="AR833" s="20"/>
      <c r="AS833" s="20"/>
      <c r="AT833" s="20"/>
      <c r="AU833" s="20"/>
    </row>
    <row r="834" spans="40:47" x14ac:dyDescent="0.25">
      <c r="AN834" s="20"/>
      <c r="AQ834" s="20"/>
      <c r="AR834" s="20"/>
      <c r="AS834" s="20"/>
      <c r="AT834" s="20"/>
      <c r="AU834" s="20"/>
    </row>
    <row r="835" spans="40:47" x14ac:dyDescent="0.25">
      <c r="AN835" s="20"/>
      <c r="AQ835" s="20"/>
      <c r="AR835" s="20"/>
      <c r="AS835" s="20"/>
      <c r="AT835" s="20"/>
      <c r="AU835" s="20"/>
    </row>
    <row r="836" spans="40:47" x14ac:dyDescent="0.25">
      <c r="AN836" s="20"/>
      <c r="AQ836" s="20"/>
      <c r="AR836" s="20"/>
      <c r="AS836" s="20"/>
      <c r="AT836" s="20"/>
      <c r="AU836" s="20"/>
    </row>
    <row r="837" spans="40:47" x14ac:dyDescent="0.25">
      <c r="AN837" s="20"/>
      <c r="AQ837" s="20"/>
      <c r="AR837" s="20"/>
      <c r="AS837" s="20"/>
      <c r="AT837" s="20"/>
      <c r="AU837" s="20"/>
    </row>
    <row r="838" spans="40:47" x14ac:dyDescent="0.25">
      <c r="AN838" s="20"/>
      <c r="AQ838" s="20"/>
      <c r="AR838" s="20"/>
      <c r="AS838" s="20"/>
      <c r="AT838" s="20"/>
      <c r="AU838" s="20"/>
    </row>
    <row r="839" spans="40:47" x14ac:dyDescent="0.25">
      <c r="AN839" s="20"/>
      <c r="AQ839" s="20"/>
      <c r="AR839" s="20"/>
      <c r="AS839" s="20"/>
      <c r="AT839" s="20"/>
      <c r="AU839" s="20"/>
    </row>
    <row r="840" spans="40:47" x14ac:dyDescent="0.25">
      <c r="AN840" s="20"/>
      <c r="AQ840" s="20"/>
      <c r="AR840" s="20"/>
      <c r="AS840" s="20"/>
      <c r="AT840" s="20"/>
      <c r="AU840" s="20"/>
    </row>
    <row r="841" spans="40:47" x14ac:dyDescent="0.25">
      <c r="AN841" s="20"/>
      <c r="AQ841" s="20"/>
      <c r="AR841" s="20"/>
      <c r="AS841" s="20"/>
      <c r="AT841" s="20"/>
      <c r="AU841" s="20"/>
    </row>
    <row r="842" spans="40:47" x14ac:dyDescent="0.25">
      <c r="AN842" s="20"/>
      <c r="AQ842" s="20"/>
      <c r="AR842" s="20"/>
      <c r="AS842" s="20"/>
      <c r="AT842" s="20"/>
      <c r="AU842" s="20"/>
    </row>
    <row r="843" spans="40:47" x14ac:dyDescent="0.25">
      <c r="AN843" s="20"/>
      <c r="AQ843" s="20"/>
      <c r="AR843" s="20"/>
      <c r="AS843" s="20"/>
      <c r="AT843" s="20"/>
      <c r="AU843" s="20"/>
    </row>
    <row r="844" spans="40:47" x14ac:dyDescent="0.25">
      <c r="AN844" s="20"/>
      <c r="AQ844" s="20"/>
      <c r="AR844" s="20"/>
      <c r="AS844" s="20"/>
      <c r="AT844" s="20"/>
      <c r="AU844" s="20"/>
    </row>
    <row r="845" spans="40:47" x14ac:dyDescent="0.25">
      <c r="AN845" s="20"/>
      <c r="AQ845" s="20"/>
      <c r="AR845" s="20"/>
      <c r="AS845" s="20"/>
      <c r="AT845" s="20"/>
      <c r="AU845" s="20"/>
    </row>
    <row r="846" spans="40:47" x14ac:dyDescent="0.25">
      <c r="AN846" s="20"/>
      <c r="AQ846" s="20"/>
      <c r="AR846" s="20"/>
      <c r="AS846" s="20"/>
      <c r="AT846" s="20"/>
      <c r="AU846" s="20"/>
    </row>
    <row r="847" spans="40:47" x14ac:dyDescent="0.25">
      <c r="AN847" s="20"/>
      <c r="AQ847" s="20"/>
      <c r="AR847" s="20"/>
      <c r="AS847" s="20"/>
      <c r="AT847" s="20"/>
      <c r="AU847" s="20"/>
    </row>
    <row r="848" spans="40:47" x14ac:dyDescent="0.25">
      <c r="AN848" s="20"/>
      <c r="AQ848" s="20"/>
      <c r="AR848" s="20"/>
      <c r="AS848" s="20"/>
      <c r="AT848" s="20"/>
      <c r="AU848" s="20"/>
    </row>
    <row r="849" spans="40:47" x14ac:dyDescent="0.25">
      <c r="AN849" s="20"/>
      <c r="AQ849" s="20"/>
      <c r="AR849" s="20"/>
      <c r="AS849" s="20"/>
      <c r="AT849" s="20"/>
      <c r="AU849" s="20"/>
    </row>
    <row r="850" spans="40:47" x14ac:dyDescent="0.25">
      <c r="AN850" s="20"/>
      <c r="AQ850" s="20"/>
      <c r="AR850" s="20"/>
      <c r="AS850" s="20"/>
      <c r="AT850" s="20"/>
      <c r="AU850" s="20"/>
    </row>
    <row r="851" spans="40:47" x14ac:dyDescent="0.25">
      <c r="AN851" s="20"/>
      <c r="AQ851" s="20"/>
      <c r="AR851" s="20"/>
      <c r="AS851" s="20"/>
      <c r="AT851" s="20"/>
      <c r="AU851" s="20"/>
    </row>
    <row r="852" spans="40:47" x14ac:dyDescent="0.25">
      <c r="AN852" s="20"/>
      <c r="AQ852" s="20"/>
      <c r="AR852" s="20"/>
      <c r="AS852" s="20"/>
      <c r="AT852" s="20"/>
      <c r="AU852" s="20"/>
    </row>
    <row r="853" spans="40:47" x14ac:dyDescent="0.25">
      <c r="AN853" s="20"/>
      <c r="AQ853" s="20"/>
      <c r="AR853" s="20"/>
      <c r="AS853" s="20"/>
      <c r="AT853" s="20"/>
      <c r="AU853" s="20"/>
    </row>
    <row r="854" spans="40:47" x14ac:dyDescent="0.25">
      <c r="AN854" s="20"/>
      <c r="AQ854" s="20"/>
      <c r="AR854" s="20"/>
      <c r="AS854" s="20"/>
      <c r="AT854" s="20"/>
      <c r="AU854" s="20"/>
    </row>
    <row r="855" spans="40:47" x14ac:dyDescent="0.25">
      <c r="AN855" s="20"/>
      <c r="AQ855" s="20"/>
      <c r="AR855" s="20"/>
      <c r="AS855" s="20"/>
      <c r="AT855" s="20"/>
      <c r="AU855" s="20"/>
    </row>
    <row r="856" spans="40:47" x14ac:dyDescent="0.25">
      <c r="AN856" s="20"/>
      <c r="AQ856" s="20"/>
      <c r="AR856" s="20"/>
      <c r="AS856" s="20"/>
      <c r="AT856" s="20"/>
      <c r="AU856" s="20"/>
    </row>
    <row r="857" spans="40:47" x14ac:dyDescent="0.25">
      <c r="AN857" s="20"/>
      <c r="AQ857" s="20"/>
      <c r="AR857" s="20"/>
      <c r="AS857" s="20"/>
      <c r="AT857" s="20"/>
      <c r="AU857" s="20"/>
    </row>
    <row r="858" spans="40:47" x14ac:dyDescent="0.25">
      <c r="AN858" s="20"/>
      <c r="AQ858" s="20"/>
      <c r="AR858" s="20"/>
      <c r="AS858" s="20"/>
      <c r="AT858" s="20"/>
      <c r="AU858" s="20"/>
    </row>
    <row r="859" spans="40:47" x14ac:dyDescent="0.25">
      <c r="AN859" s="20"/>
      <c r="AQ859" s="20"/>
      <c r="AR859" s="20"/>
      <c r="AS859" s="20"/>
      <c r="AT859" s="20"/>
      <c r="AU859" s="20"/>
    </row>
    <row r="860" spans="40:47" x14ac:dyDescent="0.25">
      <c r="AN860" s="20"/>
      <c r="AQ860" s="20"/>
      <c r="AR860" s="20"/>
      <c r="AS860" s="20"/>
      <c r="AT860" s="20"/>
      <c r="AU860" s="20"/>
    </row>
    <row r="861" spans="40:47" x14ac:dyDescent="0.25">
      <c r="AN861" s="20"/>
      <c r="AQ861" s="20"/>
      <c r="AR861" s="20"/>
      <c r="AS861" s="20"/>
      <c r="AT861" s="20"/>
      <c r="AU861" s="20"/>
    </row>
    <row r="862" spans="40:47" x14ac:dyDescent="0.25">
      <c r="AN862" s="20"/>
      <c r="AQ862" s="20"/>
      <c r="AR862" s="20"/>
      <c r="AS862" s="20"/>
      <c r="AT862" s="20"/>
      <c r="AU862" s="20"/>
    </row>
    <row r="863" spans="40:47" x14ac:dyDescent="0.25">
      <c r="AN863" s="20"/>
      <c r="AQ863" s="20"/>
      <c r="AR863" s="20"/>
      <c r="AS863" s="20"/>
      <c r="AT863" s="20"/>
      <c r="AU863" s="20"/>
    </row>
    <row r="864" spans="40:47" x14ac:dyDescent="0.25">
      <c r="AN864" s="20"/>
      <c r="AQ864" s="20"/>
      <c r="AR864" s="20"/>
      <c r="AS864" s="20"/>
      <c r="AT864" s="20"/>
      <c r="AU864" s="20"/>
    </row>
    <row r="865" spans="40:47" x14ac:dyDescent="0.25">
      <c r="AN865" s="20"/>
      <c r="AQ865" s="20"/>
      <c r="AR865" s="20"/>
      <c r="AS865" s="20"/>
      <c r="AT865" s="20"/>
      <c r="AU865" s="20"/>
    </row>
    <row r="866" spans="40:47" x14ac:dyDescent="0.25">
      <c r="AN866" s="20"/>
      <c r="AQ866" s="20"/>
      <c r="AR866" s="20"/>
      <c r="AS866" s="20"/>
      <c r="AT866" s="20"/>
      <c r="AU866" s="20"/>
    </row>
    <row r="867" spans="40:47" x14ac:dyDescent="0.25">
      <c r="AN867" s="20"/>
      <c r="AQ867" s="20"/>
      <c r="AR867" s="20"/>
      <c r="AS867" s="20"/>
      <c r="AT867" s="20"/>
      <c r="AU867" s="20"/>
    </row>
    <row r="868" spans="40:47" x14ac:dyDescent="0.25">
      <c r="AN868" s="20"/>
      <c r="AQ868" s="20"/>
      <c r="AR868" s="20"/>
      <c r="AS868" s="20"/>
      <c r="AT868" s="20"/>
      <c r="AU868" s="20"/>
    </row>
    <row r="869" spans="40:47" x14ac:dyDescent="0.25">
      <c r="AN869" s="20"/>
      <c r="AQ869" s="20"/>
      <c r="AR869" s="20"/>
      <c r="AS869" s="20"/>
      <c r="AT869" s="20"/>
      <c r="AU869" s="20"/>
    </row>
    <row r="870" spans="40:47" x14ac:dyDescent="0.25">
      <c r="AN870" s="20"/>
      <c r="AQ870" s="20"/>
      <c r="AR870" s="20"/>
      <c r="AS870" s="20"/>
      <c r="AT870" s="20"/>
      <c r="AU870" s="20"/>
    </row>
    <row r="871" spans="40:47" x14ac:dyDescent="0.25">
      <c r="AN871" s="20"/>
      <c r="AQ871" s="20"/>
      <c r="AR871" s="20"/>
      <c r="AS871" s="20"/>
      <c r="AT871" s="20"/>
      <c r="AU871" s="20"/>
    </row>
    <row r="872" spans="40:47" x14ac:dyDescent="0.25">
      <c r="AN872" s="20"/>
      <c r="AQ872" s="20"/>
      <c r="AR872" s="20"/>
      <c r="AS872" s="20"/>
      <c r="AT872" s="20"/>
      <c r="AU872" s="20"/>
    </row>
    <row r="873" spans="40:47" x14ac:dyDescent="0.25">
      <c r="AN873" s="20"/>
      <c r="AQ873" s="20"/>
      <c r="AR873" s="20"/>
      <c r="AS873" s="20"/>
      <c r="AT873" s="20"/>
      <c r="AU873" s="20"/>
    </row>
    <row r="874" spans="40:47" x14ac:dyDescent="0.25">
      <c r="AN874" s="20"/>
      <c r="AQ874" s="20"/>
      <c r="AR874" s="20"/>
      <c r="AS874" s="20"/>
      <c r="AT874" s="20"/>
      <c r="AU874" s="20"/>
    </row>
    <row r="875" spans="40:47" x14ac:dyDescent="0.25">
      <c r="AN875" s="20"/>
      <c r="AQ875" s="20"/>
      <c r="AR875" s="20"/>
      <c r="AS875" s="20"/>
      <c r="AT875" s="20"/>
      <c r="AU875" s="20"/>
    </row>
    <row r="876" spans="40:47" x14ac:dyDescent="0.25">
      <c r="AN876" s="20"/>
      <c r="AQ876" s="20"/>
      <c r="AR876" s="20"/>
      <c r="AS876" s="20"/>
      <c r="AT876" s="20"/>
      <c r="AU876" s="20"/>
    </row>
    <row r="877" spans="40:47" x14ac:dyDescent="0.25">
      <c r="AN877" s="20"/>
      <c r="AQ877" s="20"/>
      <c r="AR877" s="20"/>
      <c r="AS877" s="20"/>
      <c r="AT877" s="20"/>
      <c r="AU877" s="20"/>
    </row>
    <row r="878" spans="40:47" x14ac:dyDescent="0.25">
      <c r="AN878" s="20"/>
      <c r="AQ878" s="20"/>
      <c r="AR878" s="20"/>
      <c r="AS878" s="20"/>
      <c r="AT878" s="20"/>
      <c r="AU878" s="20"/>
    </row>
    <row r="879" spans="40:47" x14ac:dyDescent="0.25">
      <c r="AN879" s="20"/>
      <c r="AQ879" s="20"/>
      <c r="AR879" s="20"/>
      <c r="AS879" s="20"/>
      <c r="AT879" s="20"/>
      <c r="AU879" s="20"/>
    </row>
    <row r="880" spans="40:47" x14ac:dyDescent="0.25">
      <c r="AN880" s="20"/>
      <c r="AQ880" s="20"/>
      <c r="AR880" s="20"/>
      <c r="AS880" s="20"/>
      <c r="AT880" s="20"/>
      <c r="AU880" s="20"/>
    </row>
    <row r="881" spans="40:47" x14ac:dyDescent="0.25">
      <c r="AN881" s="20"/>
      <c r="AQ881" s="20"/>
      <c r="AR881" s="20"/>
      <c r="AS881" s="20"/>
      <c r="AT881" s="20"/>
      <c r="AU881" s="20"/>
    </row>
    <row r="882" spans="40:47" x14ac:dyDescent="0.25">
      <c r="AN882" s="20"/>
      <c r="AQ882" s="20"/>
      <c r="AR882" s="20"/>
      <c r="AS882" s="20"/>
      <c r="AT882" s="20"/>
      <c r="AU882" s="20"/>
    </row>
    <row r="883" spans="40:47" x14ac:dyDescent="0.25">
      <c r="AN883" s="20"/>
      <c r="AQ883" s="20"/>
      <c r="AR883" s="20"/>
      <c r="AS883" s="20"/>
      <c r="AT883" s="20"/>
      <c r="AU883" s="20"/>
    </row>
    <row r="884" spans="40:47" x14ac:dyDescent="0.25">
      <c r="AN884" s="20"/>
      <c r="AQ884" s="20"/>
      <c r="AR884" s="20"/>
      <c r="AS884" s="20"/>
      <c r="AT884" s="20"/>
      <c r="AU884" s="20"/>
    </row>
    <row r="885" spans="40:47" x14ac:dyDescent="0.25">
      <c r="AN885" s="20"/>
      <c r="AQ885" s="20"/>
      <c r="AR885" s="20"/>
      <c r="AS885" s="20"/>
      <c r="AT885" s="20"/>
      <c r="AU885" s="20"/>
    </row>
    <row r="886" spans="40:47" x14ac:dyDescent="0.25">
      <c r="AN886" s="20"/>
      <c r="AQ886" s="20"/>
      <c r="AR886" s="20"/>
      <c r="AS886" s="20"/>
      <c r="AT886" s="20"/>
      <c r="AU886" s="20"/>
    </row>
    <row r="887" spans="40:47" x14ac:dyDescent="0.25">
      <c r="AN887" s="20"/>
      <c r="AQ887" s="20"/>
      <c r="AR887" s="20"/>
      <c r="AS887" s="20"/>
      <c r="AT887" s="20"/>
      <c r="AU887" s="20"/>
    </row>
    <row r="888" spans="40:47" x14ac:dyDescent="0.25">
      <c r="AN888" s="20"/>
      <c r="AQ888" s="20"/>
      <c r="AR888" s="20"/>
      <c r="AS888" s="20"/>
      <c r="AT888" s="20"/>
      <c r="AU888" s="20"/>
    </row>
    <row r="889" spans="40:47" x14ac:dyDescent="0.25">
      <c r="AN889" s="20"/>
      <c r="AQ889" s="20"/>
      <c r="AR889" s="20"/>
      <c r="AS889" s="20"/>
      <c r="AT889" s="20"/>
      <c r="AU889" s="20"/>
    </row>
    <row r="890" spans="40:47" x14ac:dyDescent="0.25">
      <c r="AN890" s="20"/>
      <c r="AQ890" s="20"/>
      <c r="AR890" s="20"/>
      <c r="AS890" s="20"/>
      <c r="AT890" s="20"/>
      <c r="AU890" s="20"/>
    </row>
    <row r="891" spans="40:47" x14ac:dyDescent="0.25">
      <c r="AN891" s="20"/>
      <c r="AQ891" s="20"/>
      <c r="AR891" s="20"/>
      <c r="AS891" s="20"/>
      <c r="AT891" s="20"/>
      <c r="AU891" s="20"/>
    </row>
    <row r="892" spans="40:47" x14ac:dyDescent="0.25">
      <c r="AN892" s="20"/>
      <c r="AQ892" s="20"/>
      <c r="AR892" s="20"/>
      <c r="AS892" s="20"/>
      <c r="AT892" s="20"/>
      <c r="AU892" s="20"/>
    </row>
    <row r="893" spans="40:47" x14ac:dyDescent="0.25">
      <c r="AN893" s="20"/>
      <c r="AQ893" s="20"/>
      <c r="AR893" s="20"/>
      <c r="AS893" s="20"/>
      <c r="AT893" s="20"/>
      <c r="AU893" s="20"/>
    </row>
    <row r="894" spans="40:47" x14ac:dyDescent="0.25">
      <c r="AN894" s="20"/>
      <c r="AQ894" s="20"/>
      <c r="AR894" s="20"/>
      <c r="AS894" s="20"/>
      <c r="AT894" s="20"/>
      <c r="AU894" s="20"/>
    </row>
    <row r="895" spans="40:47" x14ac:dyDescent="0.25">
      <c r="AN895" s="20"/>
      <c r="AQ895" s="20"/>
      <c r="AR895" s="20"/>
      <c r="AS895" s="20"/>
      <c r="AT895" s="20"/>
      <c r="AU895" s="20"/>
    </row>
    <row r="896" spans="40:47" x14ac:dyDescent="0.25">
      <c r="AN896" s="20"/>
      <c r="AQ896" s="20"/>
      <c r="AR896" s="20"/>
      <c r="AS896" s="20"/>
      <c r="AT896" s="20"/>
      <c r="AU896" s="20"/>
    </row>
    <row r="897" spans="40:47" x14ac:dyDescent="0.25">
      <c r="AN897" s="20"/>
      <c r="AQ897" s="20"/>
      <c r="AR897" s="20"/>
      <c r="AS897" s="20"/>
      <c r="AT897" s="20"/>
      <c r="AU897" s="20"/>
    </row>
    <row r="898" spans="40:47" x14ac:dyDescent="0.25">
      <c r="AN898" s="20"/>
      <c r="AQ898" s="20"/>
      <c r="AR898" s="20"/>
      <c r="AS898" s="20"/>
      <c r="AT898" s="20"/>
      <c r="AU898" s="20"/>
    </row>
    <row r="899" spans="40:47" x14ac:dyDescent="0.25">
      <c r="AN899" s="20"/>
      <c r="AQ899" s="20"/>
      <c r="AR899" s="20"/>
      <c r="AS899" s="20"/>
      <c r="AT899" s="20"/>
      <c r="AU899" s="20"/>
    </row>
    <row r="900" spans="40:47" x14ac:dyDescent="0.25">
      <c r="AN900" s="20"/>
      <c r="AQ900" s="20"/>
      <c r="AR900" s="20"/>
      <c r="AS900" s="20"/>
      <c r="AT900" s="20"/>
      <c r="AU900" s="20"/>
    </row>
    <row r="901" spans="40:47" x14ac:dyDescent="0.25">
      <c r="AN901" s="20"/>
      <c r="AQ901" s="20"/>
      <c r="AR901" s="20"/>
      <c r="AS901" s="20"/>
      <c r="AT901" s="20"/>
      <c r="AU901" s="20"/>
    </row>
    <row r="902" spans="40:47" x14ac:dyDescent="0.25">
      <c r="AN902" s="20"/>
      <c r="AQ902" s="20"/>
      <c r="AR902" s="20"/>
      <c r="AS902" s="20"/>
      <c r="AT902" s="20"/>
      <c r="AU902" s="20"/>
    </row>
    <row r="903" spans="40:47" x14ac:dyDescent="0.25">
      <c r="AN903" s="20"/>
      <c r="AQ903" s="20"/>
      <c r="AR903" s="20"/>
      <c r="AS903" s="20"/>
      <c r="AT903" s="20"/>
      <c r="AU903" s="20"/>
    </row>
    <row r="904" spans="40:47" x14ac:dyDescent="0.25">
      <c r="AN904" s="20"/>
      <c r="AQ904" s="20"/>
      <c r="AR904" s="20"/>
      <c r="AS904" s="20"/>
      <c r="AT904" s="20"/>
      <c r="AU904" s="20"/>
    </row>
    <row r="905" spans="40:47" x14ac:dyDescent="0.25">
      <c r="AN905" s="20"/>
      <c r="AQ905" s="20"/>
      <c r="AR905" s="20"/>
      <c r="AS905" s="20"/>
      <c r="AT905" s="20"/>
      <c r="AU905" s="20"/>
    </row>
    <row r="906" spans="40:47" x14ac:dyDescent="0.25">
      <c r="AN906" s="20"/>
      <c r="AQ906" s="20"/>
      <c r="AR906" s="20"/>
      <c r="AS906" s="20"/>
      <c r="AT906" s="20"/>
      <c r="AU906" s="20"/>
    </row>
    <row r="907" spans="40:47" x14ac:dyDescent="0.25">
      <c r="AN907" s="20"/>
      <c r="AQ907" s="20"/>
      <c r="AR907" s="20"/>
      <c r="AS907" s="20"/>
      <c r="AT907" s="20"/>
      <c r="AU907" s="20"/>
    </row>
    <row r="908" spans="40:47" x14ac:dyDescent="0.25">
      <c r="AN908" s="20"/>
      <c r="AQ908" s="20"/>
      <c r="AR908" s="20"/>
      <c r="AS908" s="20"/>
      <c r="AT908" s="20"/>
      <c r="AU908" s="20"/>
    </row>
    <row r="909" spans="40:47" x14ac:dyDescent="0.25">
      <c r="AN909" s="20"/>
      <c r="AQ909" s="20"/>
      <c r="AR909" s="20"/>
      <c r="AS909" s="20"/>
      <c r="AT909" s="20"/>
      <c r="AU909" s="20"/>
    </row>
    <row r="910" spans="40:47" x14ac:dyDescent="0.25">
      <c r="AN910" s="20"/>
      <c r="AQ910" s="20"/>
      <c r="AR910" s="20"/>
      <c r="AS910" s="20"/>
      <c r="AT910" s="20"/>
      <c r="AU910" s="20"/>
    </row>
    <row r="911" spans="40:47" x14ac:dyDescent="0.25">
      <c r="AN911" s="20"/>
      <c r="AQ911" s="20"/>
      <c r="AR911" s="20"/>
      <c r="AS911" s="20"/>
      <c r="AT911" s="20"/>
      <c r="AU911" s="20"/>
    </row>
    <row r="912" spans="40:47" x14ac:dyDescent="0.25">
      <c r="AN912" s="20"/>
      <c r="AQ912" s="20"/>
      <c r="AR912" s="20"/>
      <c r="AS912" s="20"/>
      <c r="AT912" s="20"/>
      <c r="AU912" s="20"/>
    </row>
    <row r="913" spans="40:47" x14ac:dyDescent="0.25">
      <c r="AN913" s="20"/>
      <c r="AQ913" s="20"/>
      <c r="AR913" s="20"/>
      <c r="AS913" s="20"/>
      <c r="AT913" s="20"/>
      <c r="AU913" s="20"/>
    </row>
    <row r="914" spans="40:47" x14ac:dyDescent="0.25">
      <c r="AN914" s="20"/>
      <c r="AQ914" s="20"/>
      <c r="AR914" s="20"/>
      <c r="AS914" s="20"/>
      <c r="AT914" s="20"/>
      <c r="AU914" s="20"/>
    </row>
    <row r="915" spans="40:47" x14ac:dyDescent="0.25">
      <c r="AN915" s="20"/>
      <c r="AQ915" s="20"/>
      <c r="AR915" s="20"/>
      <c r="AS915" s="20"/>
      <c r="AT915" s="20"/>
      <c r="AU915" s="20"/>
    </row>
    <row r="916" spans="40:47" x14ac:dyDescent="0.25">
      <c r="AN916" s="20"/>
      <c r="AQ916" s="20"/>
      <c r="AR916" s="20"/>
      <c r="AS916" s="20"/>
      <c r="AT916" s="20"/>
      <c r="AU916" s="20"/>
    </row>
    <row r="917" spans="40:47" x14ac:dyDescent="0.25">
      <c r="AN917" s="20"/>
      <c r="AQ917" s="20"/>
      <c r="AR917" s="20"/>
      <c r="AS917" s="20"/>
      <c r="AT917" s="20"/>
      <c r="AU917" s="20"/>
    </row>
    <row r="918" spans="40:47" x14ac:dyDescent="0.25">
      <c r="AN918" s="20"/>
      <c r="AQ918" s="20"/>
      <c r="AR918" s="20"/>
      <c r="AS918" s="20"/>
      <c r="AT918" s="20"/>
      <c r="AU918" s="20"/>
    </row>
    <row r="919" spans="40:47" x14ac:dyDescent="0.25">
      <c r="AN919" s="20"/>
      <c r="AQ919" s="20"/>
      <c r="AR919" s="20"/>
      <c r="AS919" s="20"/>
      <c r="AT919" s="20"/>
      <c r="AU919" s="20"/>
    </row>
    <row r="920" spans="40:47" x14ac:dyDescent="0.25">
      <c r="AN920" s="20"/>
      <c r="AQ920" s="20"/>
      <c r="AR920" s="20"/>
      <c r="AS920" s="20"/>
      <c r="AT920" s="20"/>
      <c r="AU920" s="20"/>
    </row>
    <row r="921" spans="40:47" x14ac:dyDescent="0.25">
      <c r="AN921" s="20"/>
      <c r="AQ921" s="20"/>
      <c r="AR921" s="20"/>
      <c r="AS921" s="20"/>
      <c r="AT921" s="20"/>
      <c r="AU921" s="20"/>
    </row>
    <row r="922" spans="40:47" x14ac:dyDescent="0.25">
      <c r="AN922" s="20"/>
      <c r="AQ922" s="20"/>
      <c r="AR922" s="20"/>
      <c r="AS922" s="20"/>
      <c r="AT922" s="20"/>
      <c r="AU922" s="20"/>
    </row>
    <row r="923" spans="40:47" x14ac:dyDescent="0.25">
      <c r="AN923" s="20"/>
      <c r="AQ923" s="20"/>
      <c r="AR923" s="20"/>
      <c r="AS923" s="20"/>
      <c r="AT923" s="20"/>
      <c r="AU923" s="20"/>
    </row>
    <row r="924" spans="40:47" x14ac:dyDescent="0.25">
      <c r="AN924" s="20"/>
      <c r="AQ924" s="20"/>
      <c r="AR924" s="20"/>
      <c r="AS924" s="20"/>
      <c r="AT924" s="20"/>
      <c r="AU924" s="20"/>
    </row>
    <row r="925" spans="40:47" x14ac:dyDescent="0.25">
      <c r="AN925" s="20"/>
      <c r="AQ925" s="20"/>
      <c r="AR925" s="20"/>
      <c r="AS925" s="20"/>
      <c r="AT925" s="20"/>
      <c r="AU925" s="20"/>
    </row>
    <row r="926" spans="40:47" x14ac:dyDescent="0.25">
      <c r="AN926" s="20"/>
      <c r="AQ926" s="20"/>
      <c r="AR926" s="20"/>
      <c r="AS926" s="20"/>
      <c r="AT926" s="20"/>
      <c r="AU926" s="20"/>
    </row>
    <row r="927" spans="40:47" x14ac:dyDescent="0.25">
      <c r="AN927" s="20"/>
      <c r="AQ927" s="20"/>
      <c r="AR927" s="20"/>
      <c r="AS927" s="20"/>
      <c r="AT927" s="20"/>
      <c r="AU927" s="20"/>
    </row>
    <row r="928" spans="40:47" x14ac:dyDescent="0.25">
      <c r="AN928" s="20"/>
      <c r="AQ928" s="20"/>
      <c r="AR928" s="20"/>
      <c r="AS928" s="20"/>
      <c r="AT928" s="20"/>
      <c r="AU928" s="20"/>
    </row>
    <row r="929" spans="40:47" x14ac:dyDescent="0.25">
      <c r="AN929" s="20"/>
      <c r="AQ929" s="20"/>
      <c r="AR929" s="20"/>
      <c r="AS929" s="20"/>
      <c r="AT929" s="20"/>
      <c r="AU929" s="20"/>
    </row>
    <row r="930" spans="40:47" x14ac:dyDescent="0.25">
      <c r="AN930" s="20"/>
      <c r="AQ930" s="20"/>
      <c r="AR930" s="20"/>
      <c r="AS930" s="20"/>
      <c r="AT930" s="20"/>
      <c r="AU930" s="20"/>
    </row>
    <row r="931" spans="40:47" x14ac:dyDescent="0.25">
      <c r="AN931" s="20"/>
      <c r="AQ931" s="20"/>
      <c r="AR931" s="20"/>
      <c r="AS931" s="20"/>
      <c r="AT931" s="20"/>
      <c r="AU931" s="20"/>
    </row>
    <row r="932" spans="40:47" x14ac:dyDescent="0.25">
      <c r="AN932" s="20"/>
      <c r="AQ932" s="20"/>
      <c r="AR932" s="20"/>
      <c r="AS932" s="20"/>
      <c r="AT932" s="20"/>
      <c r="AU932" s="20"/>
    </row>
    <row r="933" spans="40:47" x14ac:dyDescent="0.25">
      <c r="AN933" s="20"/>
      <c r="AQ933" s="20"/>
      <c r="AR933" s="20"/>
      <c r="AS933" s="20"/>
      <c r="AT933" s="20"/>
      <c r="AU933" s="20"/>
    </row>
    <row r="934" spans="40:47" x14ac:dyDescent="0.25">
      <c r="AN934" s="20"/>
      <c r="AQ934" s="20"/>
      <c r="AR934" s="20"/>
      <c r="AS934" s="20"/>
      <c r="AT934" s="20"/>
      <c r="AU934" s="20"/>
    </row>
    <row r="935" spans="40:47" x14ac:dyDescent="0.25">
      <c r="AN935" s="20"/>
      <c r="AQ935" s="20"/>
      <c r="AR935" s="20"/>
      <c r="AS935" s="20"/>
      <c r="AT935" s="20"/>
      <c r="AU935" s="20"/>
    </row>
    <row r="936" spans="40:47" x14ac:dyDescent="0.25">
      <c r="AN936" s="20"/>
      <c r="AQ936" s="20"/>
      <c r="AR936" s="20"/>
      <c r="AS936" s="20"/>
      <c r="AT936" s="20"/>
      <c r="AU936" s="20"/>
    </row>
    <row r="937" spans="40:47" x14ac:dyDescent="0.25">
      <c r="AN937" s="20"/>
      <c r="AQ937" s="20"/>
      <c r="AR937" s="20"/>
      <c r="AS937" s="20"/>
      <c r="AT937" s="20"/>
      <c r="AU937" s="20"/>
    </row>
    <row r="938" spans="40:47" x14ac:dyDescent="0.25">
      <c r="AN938" s="20"/>
      <c r="AQ938" s="20"/>
      <c r="AR938" s="20"/>
      <c r="AS938" s="20"/>
      <c r="AT938" s="20"/>
      <c r="AU938" s="20"/>
    </row>
    <row r="939" spans="40:47" x14ac:dyDescent="0.25">
      <c r="AN939" s="20"/>
      <c r="AQ939" s="20"/>
      <c r="AR939" s="20"/>
      <c r="AS939" s="20"/>
      <c r="AT939" s="20"/>
      <c r="AU939" s="20"/>
    </row>
    <row r="940" spans="40:47" x14ac:dyDescent="0.25">
      <c r="AN940" s="20"/>
      <c r="AQ940" s="20"/>
      <c r="AR940" s="20"/>
      <c r="AS940" s="20"/>
      <c r="AT940" s="20"/>
      <c r="AU940" s="20"/>
    </row>
    <row r="941" spans="40:47" x14ac:dyDescent="0.25">
      <c r="AN941" s="20"/>
      <c r="AQ941" s="20"/>
      <c r="AR941" s="20"/>
      <c r="AS941" s="20"/>
      <c r="AT941" s="20"/>
      <c r="AU941" s="20"/>
    </row>
    <row r="942" spans="40:47" x14ac:dyDescent="0.25">
      <c r="AN942" s="20"/>
      <c r="AQ942" s="20"/>
      <c r="AR942" s="20"/>
      <c r="AS942" s="20"/>
      <c r="AT942" s="20"/>
      <c r="AU942" s="20"/>
    </row>
    <row r="943" spans="40:47" x14ac:dyDescent="0.25">
      <c r="AN943" s="20"/>
      <c r="AQ943" s="20"/>
      <c r="AR943" s="20"/>
      <c r="AS943" s="20"/>
      <c r="AT943" s="20"/>
      <c r="AU943" s="20"/>
    </row>
    <row r="944" spans="40:47" x14ac:dyDescent="0.25">
      <c r="AN944" s="20"/>
      <c r="AQ944" s="20"/>
      <c r="AR944" s="20"/>
      <c r="AS944" s="20"/>
      <c r="AT944" s="20"/>
      <c r="AU944" s="20"/>
    </row>
    <row r="945" spans="40:47" x14ac:dyDescent="0.25">
      <c r="AN945" s="20"/>
      <c r="AQ945" s="20"/>
      <c r="AR945" s="20"/>
      <c r="AS945" s="20"/>
      <c r="AT945" s="20"/>
      <c r="AU945" s="20"/>
    </row>
    <row r="946" spans="40:47" x14ac:dyDescent="0.25">
      <c r="AN946" s="20"/>
      <c r="AQ946" s="20"/>
      <c r="AR946" s="20"/>
      <c r="AS946" s="20"/>
      <c r="AT946" s="20"/>
      <c r="AU946" s="20"/>
    </row>
    <row r="947" spans="40:47" x14ac:dyDescent="0.25">
      <c r="AN947" s="20"/>
      <c r="AQ947" s="20"/>
      <c r="AR947" s="20"/>
      <c r="AS947" s="20"/>
      <c r="AT947" s="20"/>
      <c r="AU947" s="20"/>
    </row>
    <row r="948" spans="40:47" x14ac:dyDescent="0.25">
      <c r="AN948" s="20"/>
      <c r="AQ948" s="20"/>
      <c r="AR948" s="20"/>
      <c r="AS948" s="20"/>
      <c r="AT948" s="20"/>
      <c r="AU948" s="20"/>
    </row>
    <row r="949" spans="40:47" x14ac:dyDescent="0.25">
      <c r="AN949" s="20"/>
      <c r="AQ949" s="20"/>
      <c r="AR949" s="20"/>
      <c r="AS949" s="20"/>
      <c r="AT949" s="20"/>
      <c r="AU949" s="20"/>
    </row>
    <row r="950" spans="40:47" x14ac:dyDescent="0.25">
      <c r="AN950" s="20"/>
      <c r="AQ950" s="20"/>
      <c r="AR950" s="20"/>
      <c r="AS950" s="20"/>
      <c r="AT950" s="20"/>
      <c r="AU950" s="20"/>
    </row>
    <row r="951" spans="40:47" x14ac:dyDescent="0.25">
      <c r="AN951" s="20"/>
      <c r="AQ951" s="20"/>
      <c r="AR951" s="20"/>
      <c r="AS951" s="20"/>
      <c r="AT951" s="20"/>
      <c r="AU951" s="20"/>
    </row>
    <row r="952" spans="40:47" x14ac:dyDescent="0.25">
      <c r="AN952" s="20"/>
      <c r="AQ952" s="20"/>
      <c r="AR952" s="20"/>
      <c r="AS952" s="20"/>
      <c r="AT952" s="20"/>
      <c r="AU952" s="20"/>
    </row>
    <row r="953" spans="40:47" x14ac:dyDescent="0.25">
      <c r="AN953" s="20"/>
      <c r="AQ953" s="20"/>
      <c r="AR953" s="20"/>
      <c r="AS953" s="20"/>
      <c r="AT953" s="20"/>
      <c r="AU953" s="20"/>
    </row>
    <row r="954" spans="40:47" x14ac:dyDescent="0.25">
      <c r="AN954" s="20"/>
      <c r="AQ954" s="20"/>
      <c r="AR954" s="20"/>
      <c r="AS954" s="20"/>
      <c r="AT954" s="20"/>
      <c r="AU954" s="20"/>
    </row>
    <row r="955" spans="40:47" x14ac:dyDescent="0.25">
      <c r="AN955" s="20"/>
      <c r="AQ955" s="20"/>
      <c r="AR955" s="20"/>
      <c r="AS955" s="20"/>
      <c r="AT955" s="20"/>
      <c r="AU955" s="20"/>
    </row>
    <row r="956" spans="40:47" x14ac:dyDescent="0.25">
      <c r="AN956" s="20"/>
      <c r="AQ956" s="20"/>
      <c r="AR956" s="20"/>
      <c r="AS956" s="20"/>
      <c r="AT956" s="20"/>
      <c r="AU956" s="20"/>
    </row>
    <row r="957" spans="40:47" x14ac:dyDescent="0.25">
      <c r="AN957" s="20"/>
      <c r="AQ957" s="20"/>
      <c r="AR957" s="20"/>
      <c r="AS957" s="20"/>
      <c r="AT957" s="20"/>
      <c r="AU957" s="20"/>
    </row>
    <row r="958" spans="40:47" x14ac:dyDescent="0.25">
      <c r="AN958" s="20"/>
      <c r="AQ958" s="20"/>
      <c r="AR958" s="20"/>
      <c r="AS958" s="20"/>
      <c r="AT958" s="20"/>
      <c r="AU958" s="20"/>
    </row>
    <row r="959" spans="40:47" x14ac:dyDescent="0.25">
      <c r="AN959" s="20"/>
      <c r="AQ959" s="20"/>
      <c r="AR959" s="20"/>
      <c r="AS959" s="20"/>
      <c r="AT959" s="20"/>
      <c r="AU959" s="20"/>
    </row>
    <row r="960" spans="40:47" x14ac:dyDescent="0.25">
      <c r="AN960" s="20"/>
      <c r="AQ960" s="20"/>
      <c r="AR960" s="20"/>
      <c r="AS960" s="20"/>
      <c r="AT960" s="20"/>
      <c r="AU960" s="20"/>
    </row>
    <row r="961" spans="40:47" x14ac:dyDescent="0.25">
      <c r="AN961" s="20"/>
      <c r="AQ961" s="20"/>
      <c r="AR961" s="20"/>
      <c r="AS961" s="20"/>
      <c r="AT961" s="20"/>
      <c r="AU961" s="20"/>
    </row>
    <row r="962" spans="40:47" x14ac:dyDescent="0.25">
      <c r="AN962" s="20"/>
      <c r="AQ962" s="20"/>
      <c r="AR962" s="20"/>
      <c r="AS962" s="20"/>
      <c r="AT962" s="20"/>
      <c r="AU962" s="20"/>
    </row>
    <row r="963" spans="40:47" x14ac:dyDescent="0.25">
      <c r="AN963" s="20"/>
      <c r="AQ963" s="20"/>
      <c r="AR963" s="20"/>
      <c r="AS963" s="20"/>
      <c r="AT963" s="20"/>
      <c r="AU963" s="20"/>
    </row>
    <row r="964" spans="40:47" x14ac:dyDescent="0.25">
      <c r="AN964" s="20"/>
      <c r="AQ964" s="20"/>
      <c r="AR964" s="20"/>
      <c r="AS964" s="20"/>
      <c r="AT964" s="20"/>
      <c r="AU964" s="20"/>
    </row>
    <row r="965" spans="40:47" x14ac:dyDescent="0.25">
      <c r="AN965" s="20"/>
      <c r="AQ965" s="20"/>
      <c r="AR965" s="20"/>
      <c r="AS965" s="20"/>
      <c r="AT965" s="20"/>
      <c r="AU965" s="20"/>
    </row>
    <row r="966" spans="40:47" x14ac:dyDescent="0.25">
      <c r="AN966" s="20"/>
      <c r="AQ966" s="20"/>
      <c r="AR966" s="20"/>
      <c r="AS966" s="20"/>
      <c r="AT966" s="20"/>
      <c r="AU966" s="20"/>
    </row>
    <row r="967" spans="40:47" x14ac:dyDescent="0.25">
      <c r="AN967" s="20"/>
      <c r="AQ967" s="20"/>
      <c r="AR967" s="20"/>
      <c r="AS967" s="20"/>
      <c r="AT967" s="20"/>
      <c r="AU967" s="20"/>
    </row>
    <row r="968" spans="40:47" x14ac:dyDescent="0.25">
      <c r="AN968" s="20"/>
      <c r="AQ968" s="20"/>
      <c r="AR968" s="20"/>
      <c r="AS968" s="20"/>
      <c r="AT968" s="20"/>
      <c r="AU968" s="20"/>
    </row>
    <row r="969" spans="40:47" x14ac:dyDescent="0.25">
      <c r="AN969" s="20"/>
      <c r="AQ969" s="20"/>
      <c r="AR969" s="20"/>
      <c r="AS969" s="20"/>
      <c r="AT969" s="20"/>
      <c r="AU969" s="20"/>
    </row>
    <row r="970" spans="40:47" x14ac:dyDescent="0.25">
      <c r="AN970" s="20"/>
      <c r="AQ970" s="20"/>
      <c r="AR970" s="20"/>
      <c r="AS970" s="20"/>
      <c r="AT970" s="20"/>
      <c r="AU970" s="20"/>
    </row>
    <row r="971" spans="40:47" x14ac:dyDescent="0.25">
      <c r="AN971" s="20"/>
      <c r="AQ971" s="20"/>
      <c r="AR971" s="20"/>
      <c r="AS971" s="20"/>
      <c r="AT971" s="20"/>
      <c r="AU971" s="20"/>
    </row>
    <row r="972" spans="40:47" x14ac:dyDescent="0.25">
      <c r="AN972" s="20"/>
      <c r="AQ972" s="20"/>
      <c r="AR972" s="20"/>
      <c r="AS972" s="20"/>
      <c r="AT972" s="20"/>
      <c r="AU972" s="20"/>
    </row>
    <row r="973" spans="40:47" x14ac:dyDescent="0.25">
      <c r="AN973" s="20"/>
      <c r="AQ973" s="20"/>
      <c r="AR973" s="20"/>
      <c r="AS973" s="20"/>
      <c r="AT973" s="20"/>
      <c r="AU973" s="20"/>
    </row>
    <row r="974" spans="40:47" x14ac:dyDescent="0.25">
      <c r="AN974" s="20"/>
      <c r="AQ974" s="20"/>
      <c r="AR974" s="20"/>
      <c r="AS974" s="20"/>
      <c r="AT974" s="20"/>
      <c r="AU974" s="20"/>
    </row>
    <row r="975" spans="40:47" x14ac:dyDescent="0.25">
      <c r="AN975" s="20"/>
      <c r="AQ975" s="20"/>
      <c r="AR975" s="20"/>
      <c r="AS975" s="20"/>
      <c r="AT975" s="20"/>
      <c r="AU975" s="20"/>
    </row>
    <row r="976" spans="40:47" x14ac:dyDescent="0.25">
      <c r="AN976" s="20"/>
      <c r="AQ976" s="20"/>
      <c r="AR976" s="20"/>
      <c r="AS976" s="20"/>
      <c r="AT976" s="20"/>
      <c r="AU976" s="20"/>
    </row>
    <row r="977" spans="40:47" x14ac:dyDescent="0.25">
      <c r="AN977" s="20"/>
      <c r="AQ977" s="20"/>
      <c r="AR977" s="20"/>
      <c r="AS977" s="20"/>
      <c r="AT977" s="20"/>
      <c r="AU977" s="20"/>
    </row>
    <row r="978" spans="40:47" x14ac:dyDescent="0.25">
      <c r="AN978" s="20"/>
      <c r="AQ978" s="20"/>
      <c r="AR978" s="20"/>
      <c r="AS978" s="20"/>
      <c r="AT978" s="20"/>
      <c r="AU978" s="20"/>
    </row>
    <row r="979" spans="40:47" x14ac:dyDescent="0.25">
      <c r="AN979" s="20"/>
      <c r="AQ979" s="20"/>
      <c r="AR979" s="20"/>
      <c r="AS979" s="20"/>
      <c r="AT979" s="20"/>
      <c r="AU979" s="20"/>
    </row>
    <row r="980" spans="40:47" x14ac:dyDescent="0.25">
      <c r="AN980" s="20"/>
      <c r="AQ980" s="20"/>
      <c r="AR980" s="20"/>
      <c r="AS980" s="20"/>
      <c r="AT980" s="20"/>
      <c r="AU980" s="20"/>
    </row>
    <row r="981" spans="40:47" x14ac:dyDescent="0.25">
      <c r="AN981" s="20"/>
      <c r="AQ981" s="20"/>
      <c r="AR981" s="20"/>
      <c r="AS981" s="20"/>
      <c r="AT981" s="20"/>
      <c r="AU981" s="20"/>
    </row>
    <row r="982" spans="40:47" x14ac:dyDescent="0.25">
      <c r="AN982" s="20"/>
      <c r="AQ982" s="20"/>
      <c r="AR982" s="20"/>
      <c r="AS982" s="20"/>
      <c r="AT982" s="20"/>
      <c r="AU982" s="20"/>
    </row>
    <row r="983" spans="40:47" x14ac:dyDescent="0.25">
      <c r="AN983" s="20"/>
      <c r="AQ983" s="20"/>
      <c r="AR983" s="20"/>
      <c r="AS983" s="20"/>
      <c r="AT983" s="20"/>
      <c r="AU983" s="20"/>
    </row>
    <row r="984" spans="40:47" x14ac:dyDescent="0.25">
      <c r="AN984" s="20"/>
      <c r="AQ984" s="20"/>
      <c r="AR984" s="20"/>
      <c r="AS984" s="20"/>
      <c r="AT984" s="20"/>
      <c r="AU984" s="20"/>
    </row>
    <row r="985" spans="40:47" x14ac:dyDescent="0.25">
      <c r="AN985" s="20"/>
      <c r="AQ985" s="20"/>
      <c r="AR985" s="20"/>
      <c r="AS985" s="20"/>
      <c r="AT985" s="20"/>
      <c r="AU985" s="20"/>
    </row>
    <row r="986" spans="40:47" x14ac:dyDescent="0.25">
      <c r="AN986" s="20"/>
      <c r="AQ986" s="20"/>
      <c r="AR986" s="20"/>
      <c r="AS986" s="20"/>
      <c r="AT986" s="20"/>
      <c r="AU986" s="20"/>
    </row>
    <row r="987" spans="40:47" x14ac:dyDescent="0.25">
      <c r="AN987" s="20"/>
      <c r="AQ987" s="20"/>
      <c r="AR987" s="20"/>
      <c r="AS987" s="20"/>
      <c r="AT987" s="20"/>
      <c r="AU987" s="20"/>
    </row>
    <row r="988" spans="40:47" x14ac:dyDescent="0.25">
      <c r="AN988" s="20"/>
      <c r="AQ988" s="20"/>
      <c r="AR988" s="20"/>
      <c r="AS988" s="20"/>
      <c r="AT988" s="20"/>
      <c r="AU988" s="20"/>
    </row>
    <row r="989" spans="40:47" x14ac:dyDescent="0.25">
      <c r="AN989" s="20"/>
      <c r="AQ989" s="20"/>
      <c r="AR989" s="20"/>
      <c r="AS989" s="20"/>
      <c r="AT989" s="20"/>
      <c r="AU989" s="20"/>
    </row>
    <row r="990" spans="40:47" x14ac:dyDescent="0.25">
      <c r="AN990" s="20"/>
      <c r="AQ990" s="20"/>
      <c r="AR990" s="20"/>
      <c r="AS990" s="20"/>
      <c r="AT990" s="20"/>
      <c r="AU990" s="20"/>
    </row>
    <row r="991" spans="40:47" x14ac:dyDescent="0.25">
      <c r="AN991" s="20"/>
      <c r="AQ991" s="20"/>
      <c r="AR991" s="20"/>
      <c r="AS991" s="20"/>
      <c r="AT991" s="20"/>
      <c r="AU991" s="20"/>
    </row>
    <row r="992" spans="40:47" x14ac:dyDescent="0.25">
      <c r="AN992" s="20"/>
      <c r="AQ992" s="20"/>
      <c r="AR992" s="20"/>
      <c r="AS992" s="20"/>
      <c r="AT992" s="20"/>
      <c r="AU992" s="20"/>
    </row>
    <row r="993" spans="40:47" x14ac:dyDescent="0.25">
      <c r="AN993" s="20"/>
      <c r="AQ993" s="20"/>
      <c r="AR993" s="20"/>
      <c r="AS993" s="20"/>
      <c r="AT993" s="20"/>
      <c r="AU993" s="20"/>
    </row>
    <row r="994" spans="40:47" x14ac:dyDescent="0.25">
      <c r="AN994" s="20"/>
      <c r="AQ994" s="20"/>
      <c r="AR994" s="20"/>
      <c r="AS994" s="20"/>
      <c r="AT994" s="20"/>
      <c r="AU994" s="20"/>
    </row>
    <row r="995" spans="40:47" x14ac:dyDescent="0.25">
      <c r="AN995" s="20"/>
      <c r="AQ995" s="20"/>
      <c r="AR995" s="20"/>
      <c r="AS995" s="20"/>
      <c r="AT995" s="20"/>
      <c r="AU995" s="20"/>
    </row>
    <row r="996" spans="40:47" x14ac:dyDescent="0.25">
      <c r="AN996" s="20"/>
      <c r="AQ996" s="20"/>
      <c r="AR996" s="20"/>
      <c r="AS996" s="20"/>
      <c r="AT996" s="20"/>
      <c r="AU996" s="20"/>
    </row>
    <row r="997" spans="40:47" x14ac:dyDescent="0.25">
      <c r="AN997" s="20"/>
      <c r="AQ997" s="20"/>
      <c r="AR997" s="20"/>
      <c r="AS997" s="20"/>
      <c r="AT997" s="20"/>
      <c r="AU997" s="20"/>
    </row>
    <row r="998" spans="40:47" x14ac:dyDescent="0.25">
      <c r="AN998" s="20"/>
      <c r="AQ998" s="20"/>
      <c r="AR998" s="20"/>
      <c r="AS998" s="20"/>
      <c r="AT998" s="20"/>
      <c r="AU998" s="20"/>
    </row>
    <row r="999" spans="40:47" x14ac:dyDescent="0.25">
      <c r="AN999" s="20"/>
      <c r="AQ999" s="20"/>
      <c r="AR999" s="20"/>
      <c r="AS999" s="20"/>
      <c r="AT999" s="20"/>
      <c r="AU999" s="20"/>
    </row>
    <row r="1000" spans="40:47" x14ac:dyDescent="0.25">
      <c r="AN1000" s="20"/>
      <c r="AQ1000" s="20"/>
      <c r="AR1000" s="20"/>
      <c r="AS1000" s="20"/>
      <c r="AT1000" s="20"/>
      <c r="AU1000" s="20"/>
    </row>
    <row r="1001" spans="40:47" x14ac:dyDescent="0.25">
      <c r="AN1001" s="20"/>
      <c r="AQ1001" s="20"/>
      <c r="AR1001" s="20"/>
      <c r="AS1001" s="20"/>
      <c r="AT1001" s="20"/>
      <c r="AU1001" s="20"/>
    </row>
    <row r="1002" spans="40:47" x14ac:dyDescent="0.25">
      <c r="AN1002" s="20"/>
      <c r="AQ1002" s="20"/>
      <c r="AR1002" s="20"/>
      <c r="AS1002" s="20"/>
      <c r="AT1002" s="20"/>
      <c r="AU1002" s="20"/>
    </row>
    <row r="1003" spans="40:47" x14ac:dyDescent="0.25">
      <c r="AN1003" s="20"/>
      <c r="AQ1003" s="20"/>
      <c r="AR1003" s="20"/>
      <c r="AS1003" s="20"/>
      <c r="AT1003" s="20"/>
      <c r="AU1003" s="20"/>
    </row>
    <row r="1004" spans="40:47" x14ac:dyDescent="0.25">
      <c r="AN1004" s="20"/>
      <c r="AQ1004" s="20"/>
      <c r="AR1004" s="20"/>
      <c r="AS1004" s="20"/>
      <c r="AT1004" s="20"/>
      <c r="AU1004" s="20"/>
    </row>
    <row r="1005" spans="40:47" x14ac:dyDescent="0.25">
      <c r="AN1005" s="20"/>
      <c r="AQ1005" s="20"/>
      <c r="AR1005" s="20"/>
      <c r="AS1005" s="20"/>
      <c r="AT1005" s="20"/>
      <c r="AU1005" s="20"/>
    </row>
    <row r="1006" spans="40:47" x14ac:dyDescent="0.25">
      <c r="AN1006" s="20"/>
      <c r="AQ1006" s="20"/>
      <c r="AR1006" s="20"/>
      <c r="AS1006" s="20"/>
      <c r="AT1006" s="20"/>
      <c r="AU1006" s="20"/>
    </row>
    <row r="1007" spans="40:47" x14ac:dyDescent="0.25">
      <c r="AN1007" s="20"/>
      <c r="AQ1007" s="20"/>
      <c r="AR1007" s="20"/>
      <c r="AS1007" s="20"/>
      <c r="AT1007" s="20"/>
      <c r="AU1007" s="20"/>
    </row>
    <row r="1008" spans="40:47" x14ac:dyDescent="0.25">
      <c r="AN1008" s="20"/>
      <c r="AQ1008" s="20"/>
      <c r="AR1008" s="20"/>
      <c r="AS1008" s="20"/>
      <c r="AT1008" s="20"/>
      <c r="AU1008" s="20"/>
    </row>
    <row r="1009" spans="40:47" x14ac:dyDescent="0.25">
      <c r="AN1009" s="20"/>
      <c r="AQ1009" s="20"/>
      <c r="AR1009" s="20"/>
      <c r="AS1009" s="20"/>
      <c r="AT1009" s="20"/>
      <c r="AU1009" s="20"/>
    </row>
    <row r="1010" spans="40:47" x14ac:dyDescent="0.25">
      <c r="AN1010" s="20"/>
      <c r="AQ1010" s="20"/>
      <c r="AR1010" s="20"/>
      <c r="AS1010" s="20"/>
      <c r="AT1010" s="20"/>
      <c r="AU1010" s="20"/>
    </row>
    <row r="1011" spans="40:47" x14ac:dyDescent="0.25">
      <c r="AN1011" s="20"/>
      <c r="AQ1011" s="20"/>
      <c r="AR1011" s="20"/>
      <c r="AS1011" s="20"/>
      <c r="AT1011" s="20"/>
      <c r="AU1011" s="20"/>
    </row>
    <row r="1012" spans="40:47" x14ac:dyDescent="0.25">
      <c r="AN1012" s="20"/>
      <c r="AQ1012" s="20"/>
      <c r="AR1012" s="20"/>
      <c r="AS1012" s="20"/>
      <c r="AT1012" s="20"/>
      <c r="AU1012" s="20"/>
    </row>
    <row r="1013" spans="40:47" x14ac:dyDescent="0.25">
      <c r="AN1013" s="20"/>
      <c r="AQ1013" s="20"/>
      <c r="AR1013" s="20"/>
      <c r="AS1013" s="20"/>
      <c r="AT1013" s="20"/>
      <c r="AU1013" s="20"/>
    </row>
    <row r="1014" spans="40:47" x14ac:dyDescent="0.25">
      <c r="AN1014" s="20"/>
      <c r="AQ1014" s="20"/>
      <c r="AR1014" s="20"/>
      <c r="AS1014" s="20"/>
      <c r="AT1014" s="20"/>
      <c r="AU1014" s="20"/>
    </row>
    <row r="1015" spans="40:47" x14ac:dyDescent="0.25">
      <c r="AN1015" s="20"/>
      <c r="AQ1015" s="20"/>
      <c r="AR1015" s="20"/>
      <c r="AS1015" s="20"/>
      <c r="AT1015" s="20"/>
      <c r="AU1015" s="20"/>
    </row>
    <row r="1016" spans="40:47" x14ac:dyDescent="0.25">
      <c r="AN1016" s="20"/>
      <c r="AQ1016" s="20"/>
      <c r="AR1016" s="20"/>
      <c r="AS1016" s="20"/>
      <c r="AT1016" s="20"/>
      <c r="AU1016" s="20"/>
    </row>
    <row r="1017" spans="40:47" x14ac:dyDescent="0.25">
      <c r="AN1017" s="20"/>
      <c r="AQ1017" s="20"/>
      <c r="AR1017" s="20"/>
      <c r="AS1017" s="20"/>
      <c r="AT1017" s="20"/>
      <c r="AU1017" s="20"/>
    </row>
    <row r="1018" spans="40:47" x14ac:dyDescent="0.25">
      <c r="AN1018" s="20"/>
      <c r="AQ1018" s="20"/>
      <c r="AR1018" s="20"/>
      <c r="AS1018" s="20"/>
      <c r="AT1018" s="20"/>
      <c r="AU1018" s="20"/>
    </row>
    <row r="1019" spans="40:47" x14ac:dyDescent="0.25">
      <c r="AN1019" s="20"/>
      <c r="AQ1019" s="20"/>
      <c r="AR1019" s="20"/>
      <c r="AS1019" s="20"/>
      <c r="AT1019" s="20"/>
      <c r="AU1019" s="20"/>
    </row>
    <row r="1020" spans="40:47" x14ac:dyDescent="0.25">
      <c r="AN1020" s="20"/>
      <c r="AQ1020" s="20"/>
      <c r="AR1020" s="20"/>
      <c r="AS1020" s="20"/>
      <c r="AT1020" s="20"/>
      <c r="AU1020" s="20"/>
    </row>
    <row r="1021" spans="40:47" x14ac:dyDescent="0.25">
      <c r="AN1021" s="20"/>
      <c r="AQ1021" s="20"/>
      <c r="AR1021" s="20"/>
      <c r="AS1021" s="20"/>
      <c r="AT1021" s="20"/>
      <c r="AU1021" s="20"/>
    </row>
    <row r="1022" spans="40:47" x14ac:dyDescent="0.25">
      <c r="AN1022" s="20"/>
      <c r="AQ1022" s="20"/>
      <c r="AR1022" s="20"/>
      <c r="AS1022" s="20"/>
      <c r="AT1022" s="20"/>
      <c r="AU1022" s="20"/>
    </row>
    <row r="1023" spans="40:47" x14ac:dyDescent="0.25">
      <c r="AN1023" s="20"/>
      <c r="AQ1023" s="20"/>
      <c r="AR1023" s="20"/>
      <c r="AS1023" s="20"/>
      <c r="AT1023" s="20"/>
      <c r="AU1023" s="20"/>
    </row>
    <row r="1024" spans="40:47" x14ac:dyDescent="0.25">
      <c r="AN1024" s="20"/>
      <c r="AQ1024" s="20"/>
      <c r="AR1024" s="20"/>
      <c r="AS1024" s="20"/>
      <c r="AT1024" s="20"/>
      <c r="AU1024" s="20"/>
    </row>
    <row r="1025" spans="40:47" x14ac:dyDescent="0.25">
      <c r="AN1025" s="20"/>
      <c r="AQ1025" s="20"/>
      <c r="AR1025" s="20"/>
      <c r="AS1025" s="20"/>
      <c r="AT1025" s="20"/>
      <c r="AU1025" s="20"/>
    </row>
    <row r="1026" spans="40:47" x14ac:dyDescent="0.25">
      <c r="AN1026" s="20"/>
      <c r="AQ1026" s="20"/>
      <c r="AR1026" s="20"/>
      <c r="AS1026" s="20"/>
      <c r="AT1026" s="20"/>
      <c r="AU1026" s="20"/>
    </row>
    <row r="1027" spans="40:47" x14ac:dyDescent="0.25">
      <c r="AN1027" s="20"/>
      <c r="AQ1027" s="20"/>
      <c r="AR1027" s="20"/>
      <c r="AS1027" s="20"/>
      <c r="AT1027" s="20"/>
      <c r="AU1027" s="20"/>
    </row>
    <row r="1028" spans="40:47" x14ac:dyDescent="0.25">
      <c r="AN1028" s="20"/>
      <c r="AQ1028" s="20"/>
      <c r="AR1028" s="20"/>
      <c r="AS1028" s="20"/>
      <c r="AT1028" s="20"/>
      <c r="AU1028" s="20"/>
    </row>
    <row r="1029" spans="40:47" x14ac:dyDescent="0.25">
      <c r="AN1029" s="20"/>
      <c r="AQ1029" s="20"/>
      <c r="AR1029" s="20"/>
      <c r="AS1029" s="20"/>
      <c r="AT1029" s="20"/>
      <c r="AU1029" s="20"/>
    </row>
    <row r="1030" spans="40:47" x14ac:dyDescent="0.25">
      <c r="AN1030" s="20"/>
      <c r="AQ1030" s="20"/>
      <c r="AR1030" s="20"/>
      <c r="AS1030" s="20"/>
      <c r="AT1030" s="20"/>
      <c r="AU1030" s="20"/>
    </row>
    <row r="1031" spans="40:47" x14ac:dyDescent="0.25">
      <c r="AN1031" s="20"/>
      <c r="AQ1031" s="20"/>
      <c r="AR1031" s="20"/>
      <c r="AS1031" s="20"/>
      <c r="AT1031" s="20"/>
      <c r="AU1031" s="20"/>
    </row>
    <row r="1032" spans="40:47" x14ac:dyDescent="0.25">
      <c r="AN1032" s="20"/>
      <c r="AQ1032" s="20"/>
      <c r="AR1032" s="20"/>
      <c r="AS1032" s="20"/>
      <c r="AT1032" s="20"/>
      <c r="AU1032" s="20"/>
    </row>
    <row r="1033" spans="40:47" x14ac:dyDescent="0.25">
      <c r="AN1033" s="20"/>
      <c r="AQ1033" s="20"/>
      <c r="AR1033" s="20"/>
      <c r="AS1033" s="20"/>
      <c r="AT1033" s="20"/>
      <c r="AU1033" s="20"/>
    </row>
    <row r="1034" spans="40:47" x14ac:dyDescent="0.25">
      <c r="AN1034" s="20"/>
      <c r="AQ1034" s="20"/>
      <c r="AR1034" s="20"/>
      <c r="AS1034" s="20"/>
      <c r="AT1034" s="20"/>
      <c r="AU1034" s="20"/>
    </row>
    <row r="1035" spans="40:47" x14ac:dyDescent="0.25">
      <c r="AN1035" s="20"/>
      <c r="AQ1035" s="20"/>
      <c r="AR1035" s="20"/>
      <c r="AS1035" s="20"/>
      <c r="AT1035" s="20"/>
      <c r="AU1035" s="20"/>
    </row>
    <row r="1036" spans="40:47" x14ac:dyDescent="0.25">
      <c r="AN1036" s="20"/>
      <c r="AQ1036" s="20"/>
      <c r="AR1036" s="20"/>
      <c r="AS1036" s="20"/>
      <c r="AT1036" s="20"/>
      <c r="AU1036" s="20"/>
    </row>
    <row r="1037" spans="40:47" x14ac:dyDescent="0.25">
      <c r="AN1037" s="20"/>
      <c r="AQ1037" s="20"/>
      <c r="AR1037" s="20"/>
      <c r="AS1037" s="20"/>
      <c r="AT1037" s="20"/>
      <c r="AU1037" s="20"/>
    </row>
    <row r="1038" spans="40:47" x14ac:dyDescent="0.25">
      <c r="AN1038" s="20"/>
      <c r="AQ1038" s="20"/>
      <c r="AR1038" s="20"/>
      <c r="AS1038" s="20"/>
      <c r="AT1038" s="20"/>
      <c r="AU1038" s="20"/>
    </row>
    <row r="1039" spans="40:47" x14ac:dyDescent="0.25">
      <c r="AN1039" s="20"/>
      <c r="AQ1039" s="20"/>
      <c r="AR1039" s="20"/>
      <c r="AS1039" s="20"/>
      <c r="AT1039" s="20"/>
      <c r="AU1039" s="20"/>
    </row>
    <row r="1040" spans="40:47" x14ac:dyDescent="0.25">
      <c r="AN1040" s="20"/>
      <c r="AQ1040" s="20"/>
      <c r="AR1040" s="20"/>
      <c r="AS1040" s="20"/>
      <c r="AT1040" s="20"/>
      <c r="AU1040" s="20"/>
    </row>
    <row r="1041" spans="40:47" x14ac:dyDescent="0.25">
      <c r="AN1041" s="20"/>
      <c r="AQ1041" s="20"/>
      <c r="AR1041" s="20"/>
      <c r="AS1041" s="20"/>
      <c r="AT1041" s="20"/>
      <c r="AU1041" s="20"/>
    </row>
    <row r="1042" spans="40:47" x14ac:dyDescent="0.25">
      <c r="AN1042" s="20"/>
      <c r="AQ1042" s="20"/>
      <c r="AR1042" s="20"/>
      <c r="AS1042" s="20"/>
      <c r="AT1042" s="20"/>
      <c r="AU1042" s="20"/>
    </row>
    <row r="1043" spans="40:47" x14ac:dyDescent="0.25">
      <c r="AN1043" s="20"/>
      <c r="AQ1043" s="20"/>
      <c r="AR1043" s="20"/>
      <c r="AS1043" s="20"/>
      <c r="AT1043" s="20"/>
      <c r="AU1043" s="20"/>
    </row>
    <row r="1044" spans="40:47" x14ac:dyDescent="0.25">
      <c r="AN1044" s="20"/>
      <c r="AQ1044" s="20"/>
      <c r="AR1044" s="20"/>
      <c r="AS1044" s="20"/>
      <c r="AT1044" s="20"/>
      <c r="AU1044" s="20"/>
    </row>
    <row r="1045" spans="40:47" x14ac:dyDescent="0.25">
      <c r="AN1045" s="20"/>
      <c r="AQ1045" s="20"/>
      <c r="AR1045" s="20"/>
      <c r="AS1045" s="20"/>
      <c r="AT1045" s="20"/>
      <c r="AU1045" s="20"/>
    </row>
    <row r="1046" spans="40:47" x14ac:dyDescent="0.25">
      <c r="AN1046" s="20"/>
      <c r="AQ1046" s="20"/>
      <c r="AR1046" s="20"/>
      <c r="AS1046" s="20"/>
      <c r="AT1046" s="20"/>
      <c r="AU1046" s="20"/>
    </row>
    <row r="1047" spans="40:47" x14ac:dyDescent="0.25">
      <c r="AN1047" s="20"/>
      <c r="AQ1047" s="20"/>
      <c r="AR1047" s="20"/>
      <c r="AS1047" s="20"/>
      <c r="AT1047" s="20"/>
      <c r="AU1047" s="20"/>
    </row>
    <row r="1048" spans="40:47" x14ac:dyDescent="0.25">
      <c r="AN1048" s="20"/>
      <c r="AQ1048" s="20"/>
      <c r="AR1048" s="20"/>
      <c r="AS1048" s="20"/>
      <c r="AT1048" s="20"/>
      <c r="AU1048" s="20"/>
    </row>
    <row r="1049" spans="40:47" x14ac:dyDescent="0.25">
      <c r="AN1049" s="20"/>
      <c r="AQ1049" s="20"/>
      <c r="AR1049" s="20"/>
      <c r="AS1049" s="20"/>
      <c r="AT1049" s="20"/>
      <c r="AU1049" s="20"/>
    </row>
    <row r="1050" spans="40:47" x14ac:dyDescent="0.25">
      <c r="AN1050" s="20"/>
      <c r="AQ1050" s="20"/>
      <c r="AR1050" s="20"/>
      <c r="AS1050" s="20"/>
      <c r="AT1050" s="20"/>
      <c r="AU1050" s="20"/>
    </row>
    <row r="1051" spans="40:47" x14ac:dyDescent="0.25">
      <c r="AN1051" s="20"/>
      <c r="AQ1051" s="20"/>
      <c r="AR1051" s="20"/>
      <c r="AS1051" s="20"/>
      <c r="AT1051" s="20"/>
      <c r="AU1051" s="20"/>
    </row>
    <row r="1052" spans="40:47" x14ac:dyDescent="0.25">
      <c r="AN1052" s="20"/>
      <c r="AQ1052" s="20"/>
      <c r="AR1052" s="20"/>
      <c r="AS1052" s="20"/>
      <c r="AT1052" s="20"/>
      <c r="AU1052" s="20"/>
    </row>
    <row r="1053" spans="40:47" x14ac:dyDescent="0.25">
      <c r="AN1053" s="20"/>
      <c r="AQ1053" s="20"/>
      <c r="AR1053" s="20"/>
      <c r="AS1053" s="20"/>
      <c r="AT1053" s="20"/>
      <c r="AU1053" s="20"/>
    </row>
    <row r="1054" spans="40:47" x14ac:dyDescent="0.25">
      <c r="AN1054" s="20"/>
      <c r="AQ1054" s="20"/>
      <c r="AR1054" s="20"/>
      <c r="AS1054" s="20"/>
      <c r="AT1054" s="20"/>
      <c r="AU1054" s="20"/>
    </row>
    <row r="1055" spans="40:47" x14ac:dyDescent="0.25">
      <c r="AN1055" s="20"/>
      <c r="AQ1055" s="20"/>
      <c r="AR1055" s="20"/>
      <c r="AS1055" s="20"/>
      <c r="AT1055" s="20"/>
      <c r="AU1055" s="20"/>
    </row>
    <row r="1056" spans="40:47" x14ac:dyDescent="0.25">
      <c r="AN1056" s="20"/>
      <c r="AQ1056" s="20"/>
      <c r="AR1056" s="20"/>
      <c r="AS1056" s="20"/>
      <c r="AT1056" s="20"/>
      <c r="AU1056" s="20"/>
    </row>
    <row r="1057" spans="40:47" x14ac:dyDescent="0.25">
      <c r="AN1057" s="20"/>
      <c r="AQ1057" s="20"/>
      <c r="AR1057" s="20"/>
      <c r="AS1057" s="20"/>
      <c r="AT1057" s="20"/>
      <c r="AU1057" s="20"/>
    </row>
    <row r="1058" spans="40:47" x14ac:dyDescent="0.25">
      <c r="AN1058" s="20"/>
      <c r="AQ1058" s="20"/>
      <c r="AR1058" s="20"/>
      <c r="AS1058" s="20"/>
      <c r="AT1058" s="20"/>
      <c r="AU1058" s="20"/>
    </row>
    <row r="1059" spans="40:47" x14ac:dyDescent="0.25">
      <c r="AN1059" s="20"/>
      <c r="AQ1059" s="20"/>
      <c r="AR1059" s="20"/>
      <c r="AS1059" s="20"/>
      <c r="AT1059" s="20"/>
      <c r="AU1059" s="20"/>
    </row>
    <row r="1060" spans="40:47" x14ac:dyDescent="0.25">
      <c r="AN1060" s="20"/>
      <c r="AQ1060" s="20"/>
      <c r="AR1060" s="20"/>
      <c r="AS1060" s="20"/>
      <c r="AT1060" s="20"/>
      <c r="AU1060" s="20"/>
    </row>
    <row r="1061" spans="40:47" x14ac:dyDescent="0.25">
      <c r="AN1061" s="20"/>
      <c r="AQ1061" s="20"/>
      <c r="AR1061" s="20"/>
      <c r="AS1061" s="20"/>
      <c r="AT1061" s="20"/>
      <c r="AU1061" s="20"/>
    </row>
    <row r="1062" spans="40:47" x14ac:dyDescent="0.25">
      <c r="AN1062" s="20"/>
      <c r="AQ1062" s="20"/>
      <c r="AR1062" s="20"/>
      <c r="AS1062" s="20"/>
      <c r="AT1062" s="20"/>
      <c r="AU1062" s="20"/>
    </row>
    <row r="1063" spans="40:47" x14ac:dyDescent="0.25">
      <c r="AN1063" s="20"/>
      <c r="AQ1063" s="20"/>
      <c r="AR1063" s="20"/>
      <c r="AS1063" s="20"/>
      <c r="AT1063" s="20"/>
      <c r="AU1063" s="20"/>
    </row>
    <row r="1064" spans="40:47" x14ac:dyDescent="0.25">
      <c r="AN1064" s="20"/>
      <c r="AQ1064" s="20"/>
      <c r="AR1064" s="20"/>
      <c r="AS1064" s="20"/>
      <c r="AT1064" s="20"/>
      <c r="AU1064" s="20"/>
    </row>
    <row r="1065" spans="40:47" x14ac:dyDescent="0.25">
      <c r="AN1065" s="20"/>
      <c r="AQ1065" s="20"/>
      <c r="AR1065" s="20"/>
      <c r="AS1065" s="20"/>
      <c r="AT1065" s="20"/>
      <c r="AU1065" s="20"/>
    </row>
    <row r="1066" spans="40:47" x14ac:dyDescent="0.25">
      <c r="AN1066" s="20"/>
      <c r="AQ1066" s="20"/>
      <c r="AR1066" s="20"/>
      <c r="AS1066" s="20"/>
      <c r="AT1066" s="20"/>
      <c r="AU1066" s="20"/>
    </row>
    <row r="1067" spans="40:47" x14ac:dyDescent="0.25">
      <c r="AN1067" s="20"/>
      <c r="AQ1067" s="20"/>
      <c r="AR1067" s="20"/>
      <c r="AS1067" s="20"/>
      <c r="AT1067" s="20"/>
      <c r="AU1067" s="20"/>
    </row>
    <row r="1068" spans="40:47" x14ac:dyDescent="0.25">
      <c r="AN1068" s="20"/>
      <c r="AQ1068" s="20"/>
      <c r="AR1068" s="20"/>
      <c r="AS1068" s="20"/>
      <c r="AT1068" s="20"/>
      <c r="AU1068" s="20"/>
    </row>
    <row r="1069" spans="40:47" x14ac:dyDescent="0.25">
      <c r="AN1069" s="20"/>
      <c r="AQ1069" s="20"/>
      <c r="AR1069" s="20"/>
      <c r="AS1069" s="20"/>
      <c r="AT1069" s="20"/>
      <c r="AU1069" s="20"/>
    </row>
    <row r="1070" spans="40:47" x14ac:dyDescent="0.25">
      <c r="AN1070" s="20"/>
      <c r="AQ1070" s="20"/>
      <c r="AR1070" s="20"/>
      <c r="AS1070" s="20"/>
      <c r="AT1070" s="20"/>
      <c r="AU1070" s="20"/>
    </row>
    <row r="1071" spans="40:47" x14ac:dyDescent="0.25">
      <c r="AN1071" s="20"/>
      <c r="AQ1071" s="20"/>
      <c r="AR1071" s="20"/>
      <c r="AS1071" s="20"/>
      <c r="AT1071" s="20"/>
      <c r="AU1071" s="20"/>
    </row>
    <row r="1072" spans="40:47" x14ac:dyDescent="0.25">
      <c r="AN1072" s="20"/>
      <c r="AQ1072" s="20"/>
      <c r="AR1072" s="20"/>
      <c r="AS1072" s="20"/>
      <c r="AT1072" s="20"/>
      <c r="AU1072" s="20"/>
    </row>
    <row r="1073" spans="40:47" x14ac:dyDescent="0.25">
      <c r="AN1073" s="20"/>
      <c r="AQ1073" s="20"/>
      <c r="AR1073" s="20"/>
      <c r="AS1073" s="20"/>
      <c r="AT1073" s="20"/>
      <c r="AU1073" s="20"/>
    </row>
    <row r="1074" spans="40:47" x14ac:dyDescent="0.25">
      <c r="AN1074" s="20"/>
      <c r="AQ1074" s="20"/>
      <c r="AR1074" s="20"/>
      <c r="AS1074" s="20"/>
      <c r="AT1074" s="20"/>
      <c r="AU1074" s="20"/>
    </row>
    <row r="1075" spans="40:47" x14ac:dyDescent="0.25">
      <c r="AN1075" s="20"/>
      <c r="AQ1075" s="20"/>
      <c r="AR1075" s="20"/>
      <c r="AS1075" s="20"/>
      <c r="AT1075" s="20"/>
      <c r="AU1075" s="20"/>
    </row>
    <row r="1076" spans="40:47" x14ac:dyDescent="0.25">
      <c r="AN1076" s="20"/>
      <c r="AQ1076" s="20"/>
      <c r="AR1076" s="20"/>
      <c r="AS1076" s="20"/>
      <c r="AT1076" s="20"/>
      <c r="AU1076" s="20"/>
    </row>
    <row r="1077" spans="40:47" x14ac:dyDescent="0.25">
      <c r="AN1077" s="20"/>
      <c r="AQ1077" s="20"/>
      <c r="AR1077" s="20"/>
      <c r="AS1077" s="20"/>
      <c r="AT1077" s="20"/>
      <c r="AU1077" s="20"/>
    </row>
    <row r="1078" spans="40:47" x14ac:dyDescent="0.25">
      <c r="AN1078" s="20"/>
      <c r="AQ1078" s="20"/>
      <c r="AR1078" s="20"/>
      <c r="AS1078" s="20"/>
      <c r="AT1078" s="20"/>
      <c r="AU1078" s="20"/>
    </row>
    <row r="1079" spans="40:47" x14ac:dyDescent="0.25">
      <c r="AN1079" s="20"/>
      <c r="AQ1079" s="20"/>
      <c r="AR1079" s="20"/>
      <c r="AS1079" s="20"/>
      <c r="AT1079" s="20"/>
      <c r="AU1079" s="20"/>
    </row>
    <row r="1080" spans="40:47" x14ac:dyDescent="0.25">
      <c r="AN1080" s="20"/>
      <c r="AQ1080" s="20"/>
      <c r="AR1080" s="20"/>
      <c r="AS1080" s="20"/>
      <c r="AT1080" s="20"/>
      <c r="AU1080" s="20"/>
    </row>
    <row r="1081" spans="40:47" x14ac:dyDescent="0.25">
      <c r="AN1081" s="20"/>
      <c r="AQ1081" s="20"/>
      <c r="AR1081" s="20"/>
      <c r="AS1081" s="20"/>
      <c r="AT1081" s="20"/>
      <c r="AU1081" s="20"/>
    </row>
    <row r="1082" spans="40:47" x14ac:dyDescent="0.25">
      <c r="AN1082" s="20"/>
      <c r="AQ1082" s="20"/>
      <c r="AR1082" s="20"/>
      <c r="AS1082" s="20"/>
      <c r="AT1082" s="20"/>
      <c r="AU1082" s="20"/>
    </row>
    <row r="1083" spans="40:47" x14ac:dyDescent="0.25">
      <c r="AN1083" s="20"/>
      <c r="AQ1083" s="20"/>
      <c r="AR1083" s="20"/>
      <c r="AS1083" s="20"/>
      <c r="AT1083" s="20"/>
      <c r="AU1083" s="20"/>
    </row>
    <row r="1084" spans="40:47" x14ac:dyDescent="0.25">
      <c r="AN1084" s="20"/>
      <c r="AQ1084" s="20"/>
      <c r="AR1084" s="20"/>
      <c r="AS1084" s="20"/>
      <c r="AT1084" s="20"/>
      <c r="AU1084" s="20"/>
    </row>
    <row r="1085" spans="40:47" x14ac:dyDescent="0.25">
      <c r="AN1085" s="20"/>
      <c r="AQ1085" s="20"/>
      <c r="AR1085" s="20"/>
      <c r="AS1085" s="20"/>
      <c r="AT1085" s="20"/>
      <c r="AU1085" s="20"/>
    </row>
    <row r="1086" spans="40:47" x14ac:dyDescent="0.25">
      <c r="AN1086" s="20"/>
      <c r="AQ1086" s="20"/>
      <c r="AR1086" s="20"/>
      <c r="AS1086" s="20"/>
      <c r="AT1086" s="20"/>
      <c r="AU1086" s="20"/>
    </row>
    <row r="1087" spans="40:47" x14ac:dyDescent="0.25">
      <c r="AN1087" s="20"/>
      <c r="AQ1087" s="20"/>
      <c r="AR1087" s="20"/>
      <c r="AS1087" s="20"/>
      <c r="AT1087" s="20"/>
      <c r="AU1087" s="20"/>
    </row>
    <row r="1088" spans="40:47" x14ac:dyDescent="0.25">
      <c r="AN1088" s="20"/>
      <c r="AQ1088" s="20"/>
      <c r="AR1088" s="20"/>
      <c r="AS1088" s="20"/>
      <c r="AT1088" s="20"/>
      <c r="AU1088" s="20"/>
    </row>
    <row r="1089" spans="40:47" x14ac:dyDescent="0.25">
      <c r="AN1089" s="20"/>
      <c r="AQ1089" s="20"/>
      <c r="AR1089" s="20"/>
      <c r="AS1089" s="20"/>
      <c r="AT1089" s="20"/>
      <c r="AU1089" s="20"/>
    </row>
    <row r="1090" spans="40:47" x14ac:dyDescent="0.25">
      <c r="AN1090" s="20"/>
      <c r="AQ1090" s="20"/>
      <c r="AR1090" s="20"/>
      <c r="AS1090" s="20"/>
      <c r="AT1090" s="20"/>
      <c r="AU1090" s="20"/>
    </row>
    <row r="1091" spans="40:47" x14ac:dyDescent="0.25">
      <c r="AN1091" s="20"/>
      <c r="AQ1091" s="20"/>
      <c r="AR1091" s="20"/>
      <c r="AS1091" s="20"/>
      <c r="AT1091" s="20"/>
      <c r="AU1091" s="20"/>
    </row>
    <row r="1092" spans="40:47" x14ac:dyDescent="0.25">
      <c r="AN1092" s="20"/>
      <c r="AQ1092" s="20"/>
      <c r="AR1092" s="20"/>
      <c r="AS1092" s="20"/>
      <c r="AT1092" s="20"/>
      <c r="AU1092" s="20"/>
    </row>
    <row r="1093" spans="40:47" x14ac:dyDescent="0.25">
      <c r="AN1093" s="20"/>
      <c r="AQ1093" s="20"/>
      <c r="AR1093" s="20"/>
      <c r="AS1093" s="20"/>
      <c r="AT1093" s="20"/>
      <c r="AU1093" s="20"/>
    </row>
    <row r="1094" spans="40:47" x14ac:dyDescent="0.25">
      <c r="AN1094" s="20"/>
      <c r="AQ1094" s="20"/>
      <c r="AR1094" s="20"/>
      <c r="AS1094" s="20"/>
      <c r="AT1094" s="20"/>
      <c r="AU1094" s="20"/>
    </row>
    <row r="1095" spans="40:47" x14ac:dyDescent="0.25">
      <c r="AN1095" s="20"/>
      <c r="AQ1095" s="20"/>
      <c r="AR1095" s="20"/>
      <c r="AS1095" s="20"/>
      <c r="AT1095" s="20"/>
      <c r="AU1095" s="20"/>
    </row>
    <row r="1096" spans="40:47" x14ac:dyDescent="0.25">
      <c r="AN1096" s="20"/>
      <c r="AQ1096" s="20"/>
      <c r="AR1096" s="20"/>
      <c r="AS1096" s="20"/>
      <c r="AT1096" s="20"/>
      <c r="AU1096" s="20"/>
    </row>
    <row r="1097" spans="40:47" x14ac:dyDescent="0.25">
      <c r="AN1097" s="20"/>
      <c r="AQ1097" s="20"/>
      <c r="AR1097" s="20"/>
      <c r="AS1097" s="20"/>
      <c r="AT1097" s="20"/>
      <c r="AU1097" s="20"/>
    </row>
    <row r="1098" spans="40:47" x14ac:dyDescent="0.25">
      <c r="AN1098" s="20"/>
      <c r="AQ1098" s="20"/>
      <c r="AR1098" s="20"/>
      <c r="AS1098" s="20"/>
      <c r="AT1098" s="20"/>
      <c r="AU1098" s="20"/>
    </row>
    <row r="1099" spans="40:47" x14ac:dyDescent="0.25">
      <c r="AN1099" s="20"/>
      <c r="AQ1099" s="20"/>
      <c r="AR1099" s="20"/>
      <c r="AS1099" s="20"/>
      <c r="AT1099" s="20"/>
      <c r="AU1099" s="20"/>
    </row>
    <row r="1100" spans="40:47" x14ac:dyDescent="0.25">
      <c r="AN1100" s="20"/>
      <c r="AQ1100" s="20"/>
      <c r="AR1100" s="20"/>
      <c r="AS1100" s="20"/>
      <c r="AT1100" s="20"/>
      <c r="AU1100" s="20"/>
    </row>
    <row r="1101" spans="40:47" x14ac:dyDescent="0.25">
      <c r="AN1101" s="20"/>
      <c r="AQ1101" s="20"/>
      <c r="AR1101" s="20"/>
      <c r="AS1101" s="20"/>
      <c r="AT1101" s="20"/>
      <c r="AU1101" s="20"/>
    </row>
    <row r="1102" spans="40:47" x14ac:dyDescent="0.25">
      <c r="AN1102" s="20"/>
      <c r="AQ1102" s="20"/>
      <c r="AR1102" s="20"/>
      <c r="AS1102" s="20"/>
      <c r="AT1102" s="20"/>
      <c r="AU1102" s="20"/>
    </row>
    <row r="1103" spans="40:47" x14ac:dyDescent="0.25">
      <c r="AN1103" s="20"/>
      <c r="AQ1103" s="20"/>
      <c r="AR1103" s="20"/>
      <c r="AS1103" s="20"/>
      <c r="AT1103" s="20"/>
      <c r="AU1103" s="20"/>
    </row>
    <row r="1104" spans="40:47" x14ac:dyDescent="0.25">
      <c r="AN1104" s="20"/>
      <c r="AQ1104" s="20"/>
      <c r="AR1104" s="20"/>
      <c r="AS1104" s="20"/>
      <c r="AT1104" s="20"/>
      <c r="AU1104" s="20"/>
    </row>
    <row r="1105" spans="40:47" x14ac:dyDescent="0.25">
      <c r="AN1105" s="20"/>
      <c r="AQ1105" s="20"/>
      <c r="AR1105" s="20"/>
      <c r="AS1105" s="20"/>
      <c r="AT1105" s="20"/>
      <c r="AU1105" s="20"/>
    </row>
    <row r="1106" spans="40:47" x14ac:dyDescent="0.25">
      <c r="AN1106" s="20"/>
      <c r="AQ1106" s="20"/>
      <c r="AR1106" s="20"/>
      <c r="AS1106" s="20"/>
      <c r="AT1106" s="20"/>
      <c r="AU1106" s="20"/>
    </row>
    <row r="1107" spans="40:47" x14ac:dyDescent="0.25">
      <c r="AN1107" s="20"/>
      <c r="AQ1107" s="20"/>
      <c r="AR1107" s="20"/>
      <c r="AS1107" s="20"/>
      <c r="AT1107" s="20"/>
      <c r="AU1107" s="20"/>
    </row>
    <row r="1108" spans="40:47" x14ac:dyDescent="0.25">
      <c r="AN1108" s="20"/>
      <c r="AQ1108" s="20"/>
      <c r="AR1108" s="20"/>
      <c r="AS1108" s="20"/>
      <c r="AT1108" s="20"/>
      <c r="AU1108" s="20"/>
    </row>
    <row r="1109" spans="40:47" x14ac:dyDescent="0.25">
      <c r="AN1109" s="20"/>
      <c r="AQ1109" s="20"/>
      <c r="AR1109" s="20"/>
      <c r="AS1109" s="20"/>
      <c r="AT1109" s="20"/>
      <c r="AU1109" s="20"/>
    </row>
    <row r="1110" spans="40:47" x14ac:dyDescent="0.25">
      <c r="AN1110" s="20"/>
      <c r="AQ1110" s="20"/>
      <c r="AR1110" s="20"/>
      <c r="AS1110" s="20"/>
      <c r="AT1110" s="20"/>
      <c r="AU1110" s="20"/>
    </row>
    <row r="1111" spans="40:47" x14ac:dyDescent="0.25">
      <c r="AN1111" s="20"/>
      <c r="AQ1111" s="20"/>
      <c r="AR1111" s="20"/>
      <c r="AS1111" s="20"/>
      <c r="AT1111" s="20"/>
      <c r="AU1111" s="20"/>
    </row>
    <row r="1112" spans="40:47" x14ac:dyDescent="0.25">
      <c r="AN1112" s="20"/>
      <c r="AQ1112" s="20"/>
      <c r="AR1112" s="20"/>
      <c r="AS1112" s="20"/>
      <c r="AT1112" s="20"/>
      <c r="AU1112" s="20"/>
    </row>
    <row r="1113" spans="40:47" x14ac:dyDescent="0.25">
      <c r="AN1113" s="20"/>
      <c r="AQ1113" s="20"/>
      <c r="AR1113" s="20"/>
      <c r="AS1113" s="20"/>
      <c r="AT1113" s="20"/>
      <c r="AU1113" s="20"/>
    </row>
    <row r="1114" spans="40:47" x14ac:dyDescent="0.25">
      <c r="AN1114" s="20"/>
      <c r="AQ1114" s="20"/>
      <c r="AR1114" s="20"/>
      <c r="AS1114" s="20"/>
      <c r="AT1114" s="20"/>
      <c r="AU1114" s="20"/>
    </row>
    <row r="1115" spans="40:47" x14ac:dyDescent="0.25">
      <c r="AN1115" s="20"/>
      <c r="AQ1115" s="20"/>
      <c r="AR1115" s="20"/>
      <c r="AS1115" s="20"/>
      <c r="AT1115" s="20"/>
      <c r="AU1115" s="20"/>
    </row>
    <row r="1116" spans="40:47" x14ac:dyDescent="0.25">
      <c r="AN1116" s="20"/>
      <c r="AQ1116" s="20"/>
      <c r="AR1116" s="20"/>
      <c r="AS1116" s="20"/>
      <c r="AT1116" s="20"/>
      <c r="AU1116" s="20"/>
    </row>
    <row r="1117" spans="40:47" x14ac:dyDescent="0.25">
      <c r="AN1117" s="20"/>
      <c r="AQ1117" s="20"/>
      <c r="AR1117" s="20"/>
      <c r="AS1117" s="20"/>
      <c r="AT1117" s="20"/>
      <c r="AU1117" s="20"/>
    </row>
    <row r="1118" spans="40:47" x14ac:dyDescent="0.25">
      <c r="AN1118" s="20"/>
      <c r="AQ1118" s="20"/>
      <c r="AR1118" s="20"/>
      <c r="AS1118" s="20"/>
      <c r="AT1118" s="20"/>
      <c r="AU1118" s="20"/>
    </row>
    <row r="1119" spans="40:47" x14ac:dyDescent="0.25">
      <c r="AN1119" s="20"/>
      <c r="AQ1119" s="20"/>
      <c r="AR1119" s="20"/>
      <c r="AS1119" s="20"/>
      <c r="AT1119" s="20"/>
      <c r="AU1119" s="20"/>
    </row>
    <row r="1120" spans="40:47" x14ac:dyDescent="0.25">
      <c r="AN1120" s="20"/>
      <c r="AQ1120" s="20"/>
      <c r="AR1120" s="20"/>
      <c r="AS1120" s="20"/>
      <c r="AT1120" s="20"/>
      <c r="AU1120" s="20"/>
    </row>
    <row r="1121" spans="40:47" x14ac:dyDescent="0.25">
      <c r="AN1121" s="20"/>
      <c r="AQ1121" s="20"/>
      <c r="AR1121" s="20"/>
      <c r="AS1121" s="20"/>
      <c r="AT1121" s="20"/>
      <c r="AU1121" s="20"/>
    </row>
    <row r="1122" spans="40:47" x14ac:dyDescent="0.25">
      <c r="AN1122" s="20"/>
      <c r="AQ1122" s="20"/>
      <c r="AR1122" s="20"/>
      <c r="AS1122" s="20"/>
      <c r="AT1122" s="20"/>
      <c r="AU1122" s="20"/>
    </row>
    <row r="1123" spans="40:47" x14ac:dyDescent="0.25">
      <c r="AN1123" s="20"/>
      <c r="AQ1123" s="20"/>
      <c r="AR1123" s="20"/>
      <c r="AS1123" s="20"/>
      <c r="AT1123" s="20"/>
      <c r="AU1123" s="20"/>
    </row>
    <row r="1124" spans="40:47" x14ac:dyDescent="0.25">
      <c r="AN1124" s="20"/>
      <c r="AQ1124" s="20"/>
      <c r="AR1124" s="20"/>
      <c r="AS1124" s="20"/>
      <c r="AT1124" s="20"/>
      <c r="AU1124" s="20"/>
    </row>
    <row r="1125" spans="40:47" x14ac:dyDescent="0.25">
      <c r="AN1125" s="20"/>
      <c r="AQ1125" s="20"/>
      <c r="AR1125" s="20"/>
      <c r="AS1125" s="20"/>
      <c r="AT1125" s="20"/>
      <c r="AU1125" s="20"/>
    </row>
    <row r="1126" spans="40:47" x14ac:dyDescent="0.25">
      <c r="AN1126" s="20"/>
      <c r="AQ1126" s="20"/>
      <c r="AR1126" s="20"/>
      <c r="AS1126" s="20"/>
      <c r="AT1126" s="20"/>
      <c r="AU1126" s="20"/>
    </row>
    <row r="1127" spans="40:47" x14ac:dyDescent="0.25">
      <c r="AN1127" s="20"/>
      <c r="AQ1127" s="20"/>
      <c r="AR1127" s="20"/>
      <c r="AS1127" s="20"/>
      <c r="AT1127" s="20"/>
      <c r="AU1127" s="20"/>
    </row>
    <row r="1128" spans="40:47" x14ac:dyDescent="0.25">
      <c r="AN1128" s="20"/>
      <c r="AQ1128" s="20"/>
      <c r="AR1128" s="20"/>
      <c r="AS1128" s="20"/>
      <c r="AT1128" s="20"/>
      <c r="AU1128" s="20"/>
    </row>
    <row r="1129" spans="40:47" x14ac:dyDescent="0.25">
      <c r="AN1129" s="20"/>
      <c r="AQ1129" s="20"/>
      <c r="AR1129" s="20"/>
      <c r="AS1129" s="20"/>
      <c r="AT1129" s="20"/>
      <c r="AU1129" s="20"/>
    </row>
    <row r="1130" spans="40:47" x14ac:dyDescent="0.25">
      <c r="AN1130" s="20"/>
      <c r="AQ1130" s="20"/>
      <c r="AR1130" s="20"/>
      <c r="AS1130" s="20"/>
      <c r="AT1130" s="20"/>
      <c r="AU1130" s="20"/>
    </row>
    <row r="1131" spans="40:47" x14ac:dyDescent="0.25">
      <c r="AN1131" s="20"/>
      <c r="AQ1131" s="20"/>
      <c r="AR1131" s="20"/>
      <c r="AS1131" s="20"/>
      <c r="AT1131" s="20"/>
      <c r="AU1131" s="20"/>
    </row>
    <row r="1132" spans="40:47" x14ac:dyDescent="0.25">
      <c r="AN1132" s="20"/>
      <c r="AQ1132" s="20"/>
      <c r="AR1132" s="20"/>
      <c r="AS1132" s="20"/>
      <c r="AT1132" s="20"/>
      <c r="AU1132" s="20"/>
    </row>
    <row r="1133" spans="40:47" x14ac:dyDescent="0.25">
      <c r="AN1133" s="20"/>
      <c r="AQ1133" s="20"/>
      <c r="AR1133" s="20"/>
      <c r="AS1133" s="20"/>
      <c r="AT1133" s="20"/>
      <c r="AU1133" s="20"/>
    </row>
    <row r="1134" spans="40:47" x14ac:dyDescent="0.25">
      <c r="AN1134" s="20"/>
      <c r="AQ1134" s="20"/>
      <c r="AR1134" s="20"/>
      <c r="AS1134" s="20"/>
      <c r="AT1134" s="20"/>
      <c r="AU1134" s="20"/>
    </row>
    <row r="1135" spans="40:47" x14ac:dyDescent="0.25">
      <c r="AN1135" s="20"/>
      <c r="AQ1135" s="20"/>
      <c r="AR1135" s="20"/>
      <c r="AS1135" s="20"/>
      <c r="AT1135" s="20"/>
      <c r="AU1135" s="20"/>
    </row>
    <row r="1136" spans="40:47" x14ac:dyDescent="0.25">
      <c r="AN1136" s="20"/>
      <c r="AQ1136" s="20"/>
      <c r="AR1136" s="20"/>
      <c r="AS1136" s="20"/>
      <c r="AT1136" s="20"/>
      <c r="AU1136" s="20"/>
    </row>
    <row r="1137" spans="40:47" x14ac:dyDescent="0.25">
      <c r="AN1137" s="20"/>
      <c r="AQ1137" s="20"/>
      <c r="AR1137" s="20"/>
      <c r="AS1137" s="20"/>
      <c r="AT1137" s="20"/>
      <c r="AU1137" s="20"/>
    </row>
    <row r="1138" spans="40:47" x14ac:dyDescent="0.25">
      <c r="AN1138" s="20"/>
      <c r="AQ1138" s="20"/>
      <c r="AR1138" s="20"/>
      <c r="AS1138" s="20"/>
      <c r="AT1138" s="20"/>
      <c r="AU1138" s="20"/>
    </row>
    <row r="1139" spans="40:47" x14ac:dyDescent="0.25">
      <c r="AN1139" s="20"/>
      <c r="AQ1139" s="20"/>
      <c r="AR1139" s="20"/>
      <c r="AS1139" s="20"/>
      <c r="AT1139" s="20"/>
      <c r="AU1139" s="20"/>
    </row>
    <row r="1140" spans="40:47" x14ac:dyDescent="0.25">
      <c r="AN1140" s="20"/>
      <c r="AQ1140" s="20"/>
      <c r="AR1140" s="20"/>
      <c r="AS1140" s="20"/>
      <c r="AT1140" s="20"/>
      <c r="AU1140" s="20"/>
    </row>
    <row r="1141" spans="40:47" x14ac:dyDescent="0.25">
      <c r="AN1141" s="20"/>
      <c r="AQ1141" s="20"/>
      <c r="AR1141" s="20"/>
      <c r="AS1141" s="20"/>
      <c r="AT1141" s="20"/>
      <c r="AU1141" s="20"/>
    </row>
    <row r="1142" spans="40:47" x14ac:dyDescent="0.25">
      <c r="AN1142" s="20"/>
      <c r="AQ1142" s="20"/>
      <c r="AR1142" s="20"/>
      <c r="AS1142" s="20"/>
      <c r="AT1142" s="20"/>
      <c r="AU1142" s="20"/>
    </row>
    <row r="1143" spans="40:47" x14ac:dyDescent="0.25">
      <c r="AN1143" s="20"/>
      <c r="AQ1143" s="20"/>
      <c r="AR1143" s="20"/>
      <c r="AS1143" s="20"/>
      <c r="AT1143" s="20"/>
      <c r="AU1143" s="20"/>
    </row>
    <row r="1144" spans="40:47" x14ac:dyDescent="0.25">
      <c r="AN1144" s="20"/>
      <c r="AQ1144" s="20"/>
      <c r="AR1144" s="20"/>
      <c r="AS1144" s="20"/>
      <c r="AT1144" s="20"/>
      <c r="AU1144" s="20"/>
    </row>
    <row r="1145" spans="40:47" x14ac:dyDescent="0.25">
      <c r="AN1145" s="20"/>
      <c r="AQ1145" s="20"/>
      <c r="AR1145" s="20"/>
      <c r="AS1145" s="20"/>
      <c r="AT1145" s="20"/>
      <c r="AU1145" s="20"/>
    </row>
    <row r="1146" spans="40:47" x14ac:dyDescent="0.25">
      <c r="AN1146" s="20"/>
      <c r="AQ1146" s="20"/>
      <c r="AR1146" s="20"/>
      <c r="AS1146" s="20"/>
      <c r="AT1146" s="20"/>
      <c r="AU1146" s="20"/>
    </row>
    <row r="1147" spans="40:47" x14ac:dyDescent="0.25">
      <c r="AN1147" s="20"/>
      <c r="AQ1147" s="20"/>
      <c r="AR1147" s="20"/>
      <c r="AS1147" s="20"/>
      <c r="AT1147" s="20"/>
      <c r="AU1147" s="20"/>
    </row>
    <row r="1148" spans="40:47" x14ac:dyDescent="0.25">
      <c r="AN1148" s="20"/>
      <c r="AQ1148" s="20"/>
      <c r="AR1148" s="20"/>
      <c r="AS1148" s="20"/>
      <c r="AT1148" s="20"/>
      <c r="AU1148" s="20"/>
    </row>
    <row r="1149" spans="40:47" x14ac:dyDescent="0.25">
      <c r="AN1149" s="20"/>
      <c r="AQ1149" s="20"/>
      <c r="AR1149" s="20"/>
      <c r="AS1149" s="20"/>
      <c r="AT1149" s="20"/>
      <c r="AU1149" s="20"/>
    </row>
    <row r="1150" spans="40:47" x14ac:dyDescent="0.25">
      <c r="AN1150" s="20"/>
      <c r="AQ1150" s="20"/>
      <c r="AR1150" s="20"/>
      <c r="AS1150" s="20"/>
      <c r="AT1150" s="20"/>
      <c r="AU1150" s="20"/>
    </row>
    <row r="1151" spans="40:47" x14ac:dyDescent="0.25">
      <c r="AN1151" s="20"/>
      <c r="AQ1151" s="20"/>
      <c r="AR1151" s="20"/>
      <c r="AS1151" s="20"/>
      <c r="AT1151" s="20"/>
      <c r="AU1151" s="20"/>
    </row>
    <row r="1152" spans="40:47" x14ac:dyDescent="0.25">
      <c r="AN1152" s="20"/>
      <c r="AQ1152" s="20"/>
      <c r="AR1152" s="20"/>
      <c r="AS1152" s="20"/>
      <c r="AT1152" s="20"/>
      <c r="AU1152" s="20"/>
    </row>
    <row r="1153" spans="40:47" x14ac:dyDescent="0.25">
      <c r="AN1153" s="20"/>
      <c r="AQ1153" s="20"/>
      <c r="AR1153" s="20"/>
      <c r="AS1153" s="20"/>
      <c r="AT1153" s="20"/>
      <c r="AU1153" s="20"/>
    </row>
    <row r="1154" spans="40:47" x14ac:dyDescent="0.25">
      <c r="AN1154" s="20"/>
      <c r="AQ1154" s="20"/>
      <c r="AR1154" s="20"/>
      <c r="AS1154" s="20"/>
      <c r="AT1154" s="20"/>
      <c r="AU1154" s="20"/>
    </row>
    <row r="1155" spans="40:47" x14ac:dyDescent="0.25">
      <c r="AN1155" s="20"/>
      <c r="AQ1155" s="20"/>
      <c r="AR1155" s="20"/>
      <c r="AS1155" s="20"/>
      <c r="AT1155" s="20"/>
      <c r="AU1155" s="20"/>
    </row>
    <row r="1156" spans="40:47" x14ac:dyDescent="0.25">
      <c r="AN1156" s="20"/>
      <c r="AQ1156" s="20"/>
      <c r="AR1156" s="20"/>
      <c r="AS1156" s="20"/>
      <c r="AT1156" s="20"/>
      <c r="AU1156" s="20"/>
    </row>
    <row r="1157" spans="40:47" x14ac:dyDescent="0.25">
      <c r="AN1157" s="20"/>
      <c r="AQ1157" s="20"/>
      <c r="AR1157" s="20"/>
      <c r="AS1157" s="20"/>
      <c r="AT1157" s="20"/>
      <c r="AU1157" s="20"/>
    </row>
    <row r="1158" spans="40:47" x14ac:dyDescent="0.25">
      <c r="AN1158" s="20"/>
      <c r="AQ1158" s="20"/>
      <c r="AR1158" s="20"/>
      <c r="AS1158" s="20"/>
      <c r="AT1158" s="20"/>
      <c r="AU1158" s="20"/>
    </row>
    <row r="1159" spans="40:47" x14ac:dyDescent="0.25">
      <c r="AN1159" s="20"/>
      <c r="AQ1159" s="20"/>
      <c r="AR1159" s="20"/>
      <c r="AS1159" s="20"/>
      <c r="AT1159" s="20"/>
      <c r="AU1159" s="20"/>
    </row>
    <row r="1160" spans="40:47" x14ac:dyDescent="0.25">
      <c r="AN1160" s="20"/>
      <c r="AQ1160" s="20"/>
      <c r="AR1160" s="20"/>
      <c r="AS1160" s="20"/>
      <c r="AT1160" s="20"/>
      <c r="AU1160" s="20"/>
    </row>
    <row r="1161" spans="40:47" x14ac:dyDescent="0.25">
      <c r="AN1161" s="20"/>
      <c r="AQ1161" s="20"/>
      <c r="AR1161" s="20"/>
      <c r="AS1161" s="20"/>
      <c r="AT1161" s="20"/>
      <c r="AU1161" s="20"/>
    </row>
    <row r="1162" spans="40:47" x14ac:dyDescent="0.25">
      <c r="AN1162" s="20"/>
      <c r="AQ1162" s="20"/>
      <c r="AR1162" s="20"/>
      <c r="AS1162" s="20"/>
      <c r="AT1162" s="20"/>
      <c r="AU1162" s="20"/>
    </row>
    <row r="1163" spans="40:47" x14ac:dyDescent="0.25">
      <c r="AN1163" s="20"/>
      <c r="AQ1163" s="20"/>
      <c r="AR1163" s="20"/>
      <c r="AS1163" s="20"/>
      <c r="AT1163" s="20"/>
      <c r="AU1163" s="20"/>
    </row>
    <row r="1164" spans="40:47" x14ac:dyDescent="0.25">
      <c r="AN1164" s="20"/>
      <c r="AQ1164" s="20"/>
      <c r="AR1164" s="20"/>
      <c r="AS1164" s="20"/>
      <c r="AT1164" s="20"/>
      <c r="AU1164" s="20"/>
    </row>
    <row r="1165" spans="40:47" x14ac:dyDescent="0.25">
      <c r="AN1165" s="20"/>
      <c r="AQ1165" s="20"/>
      <c r="AR1165" s="20"/>
      <c r="AS1165" s="20"/>
      <c r="AT1165" s="20"/>
      <c r="AU1165" s="20"/>
    </row>
    <row r="1166" spans="40:47" x14ac:dyDescent="0.25">
      <c r="AN1166" s="20"/>
      <c r="AQ1166" s="20"/>
      <c r="AR1166" s="20"/>
      <c r="AS1166" s="20"/>
      <c r="AT1166" s="20"/>
      <c r="AU1166" s="20"/>
    </row>
    <row r="1167" spans="40:47" x14ac:dyDescent="0.25">
      <c r="AN1167" s="20"/>
      <c r="AQ1167" s="20"/>
      <c r="AR1167" s="20"/>
      <c r="AS1167" s="20"/>
      <c r="AT1167" s="20"/>
      <c r="AU1167" s="20"/>
    </row>
    <row r="1168" spans="40:47" x14ac:dyDescent="0.25">
      <c r="AN1168" s="20"/>
      <c r="AQ1168" s="20"/>
      <c r="AR1168" s="20"/>
      <c r="AS1168" s="20"/>
      <c r="AT1168" s="20"/>
      <c r="AU1168" s="20"/>
    </row>
    <row r="1169" spans="40:47" x14ac:dyDescent="0.25">
      <c r="AN1169" s="20"/>
      <c r="AQ1169" s="20"/>
      <c r="AR1169" s="20"/>
      <c r="AS1169" s="20"/>
      <c r="AT1169" s="20"/>
      <c r="AU1169" s="20"/>
    </row>
    <row r="1170" spans="40:47" x14ac:dyDescent="0.25">
      <c r="AN1170" s="20"/>
      <c r="AQ1170" s="20"/>
      <c r="AR1170" s="20"/>
      <c r="AS1170" s="20"/>
      <c r="AT1170" s="20"/>
      <c r="AU1170" s="20"/>
    </row>
    <row r="1171" spans="40:47" x14ac:dyDescent="0.25">
      <c r="AN1171" s="20"/>
      <c r="AQ1171" s="20"/>
      <c r="AR1171" s="20"/>
      <c r="AS1171" s="20"/>
      <c r="AT1171" s="20"/>
      <c r="AU1171" s="20"/>
    </row>
    <row r="1172" spans="40:47" x14ac:dyDescent="0.25">
      <c r="AN1172" s="20"/>
      <c r="AQ1172" s="20"/>
      <c r="AR1172" s="20"/>
      <c r="AS1172" s="20"/>
      <c r="AT1172" s="20"/>
      <c r="AU1172" s="20"/>
    </row>
    <row r="1173" spans="40:47" x14ac:dyDescent="0.25">
      <c r="AN1173" s="20"/>
      <c r="AQ1173" s="20"/>
      <c r="AR1173" s="20"/>
      <c r="AS1173" s="20"/>
      <c r="AT1173" s="20"/>
      <c r="AU1173" s="20"/>
    </row>
    <row r="1174" spans="40:47" x14ac:dyDescent="0.25">
      <c r="AN1174" s="20"/>
      <c r="AQ1174" s="20"/>
      <c r="AR1174" s="20"/>
      <c r="AS1174" s="20"/>
      <c r="AT1174" s="20"/>
      <c r="AU1174" s="20"/>
    </row>
    <row r="1175" spans="40:47" x14ac:dyDescent="0.25">
      <c r="AN1175" s="20"/>
      <c r="AQ1175" s="20"/>
      <c r="AR1175" s="20"/>
      <c r="AS1175" s="20"/>
      <c r="AT1175" s="20"/>
      <c r="AU1175" s="20"/>
    </row>
    <row r="1176" spans="40:47" x14ac:dyDescent="0.25">
      <c r="AN1176" s="20"/>
      <c r="AQ1176" s="20"/>
      <c r="AR1176" s="20"/>
      <c r="AS1176" s="20"/>
      <c r="AT1176" s="20"/>
      <c r="AU1176" s="20"/>
    </row>
    <row r="1177" spans="40:47" x14ac:dyDescent="0.25">
      <c r="AN1177" s="20"/>
      <c r="AQ1177" s="20"/>
      <c r="AR1177" s="20"/>
      <c r="AS1177" s="20"/>
      <c r="AT1177" s="20"/>
      <c r="AU1177" s="20"/>
    </row>
    <row r="1178" spans="40:47" x14ac:dyDescent="0.25">
      <c r="AN1178" s="20"/>
      <c r="AQ1178" s="20"/>
      <c r="AR1178" s="20"/>
      <c r="AS1178" s="20"/>
      <c r="AT1178" s="20"/>
      <c r="AU1178" s="20"/>
    </row>
    <row r="1179" spans="40:47" x14ac:dyDescent="0.25">
      <c r="AN1179" s="20"/>
      <c r="AQ1179" s="20"/>
      <c r="AR1179" s="20"/>
      <c r="AS1179" s="20"/>
      <c r="AT1179" s="20"/>
      <c r="AU1179" s="20"/>
    </row>
    <row r="1180" spans="40:47" x14ac:dyDescent="0.25">
      <c r="AN1180" s="20"/>
      <c r="AQ1180" s="20"/>
      <c r="AR1180" s="20"/>
      <c r="AS1180" s="20"/>
      <c r="AT1180" s="20"/>
      <c r="AU1180" s="20"/>
    </row>
    <row r="1181" spans="40:47" x14ac:dyDescent="0.25">
      <c r="AN1181" s="20"/>
      <c r="AQ1181" s="20"/>
      <c r="AR1181" s="20"/>
      <c r="AS1181" s="20"/>
      <c r="AT1181" s="20"/>
      <c r="AU1181" s="20"/>
    </row>
    <row r="1182" spans="40:47" x14ac:dyDescent="0.25">
      <c r="AN1182" s="20"/>
      <c r="AQ1182" s="20"/>
      <c r="AR1182" s="20"/>
      <c r="AS1182" s="20"/>
      <c r="AT1182" s="20"/>
      <c r="AU1182" s="20"/>
    </row>
    <row r="1183" spans="40:47" x14ac:dyDescent="0.25">
      <c r="AN1183" s="20"/>
      <c r="AQ1183" s="20"/>
      <c r="AR1183" s="20"/>
      <c r="AS1183" s="20"/>
      <c r="AT1183" s="20"/>
      <c r="AU1183" s="20"/>
    </row>
    <row r="1184" spans="40:47" x14ac:dyDescent="0.25">
      <c r="AN1184" s="20"/>
      <c r="AQ1184" s="20"/>
      <c r="AR1184" s="20"/>
      <c r="AS1184" s="20"/>
      <c r="AT1184" s="20"/>
      <c r="AU1184" s="20"/>
    </row>
    <row r="1185" spans="40:47" x14ac:dyDescent="0.25">
      <c r="AN1185" s="20"/>
      <c r="AQ1185" s="20"/>
      <c r="AR1185" s="20"/>
      <c r="AS1185" s="20"/>
      <c r="AT1185" s="20"/>
      <c r="AU1185" s="20"/>
    </row>
    <row r="1186" spans="40:47" x14ac:dyDescent="0.25">
      <c r="AN1186" s="20"/>
      <c r="AQ1186" s="20"/>
      <c r="AR1186" s="20"/>
      <c r="AS1186" s="20"/>
      <c r="AT1186" s="20"/>
      <c r="AU1186" s="20"/>
    </row>
    <row r="1187" spans="40:47" x14ac:dyDescent="0.25">
      <c r="AN1187" s="20"/>
      <c r="AQ1187" s="20"/>
      <c r="AR1187" s="20"/>
      <c r="AS1187" s="20"/>
      <c r="AT1187" s="20"/>
      <c r="AU1187" s="20"/>
    </row>
    <row r="1188" spans="40:47" x14ac:dyDescent="0.25">
      <c r="AN1188" s="20"/>
      <c r="AQ1188" s="20"/>
      <c r="AR1188" s="20"/>
      <c r="AS1188" s="20"/>
      <c r="AT1188" s="20"/>
      <c r="AU1188" s="20"/>
    </row>
    <row r="1189" spans="40:47" x14ac:dyDescent="0.25">
      <c r="AN1189" s="20"/>
      <c r="AQ1189" s="20"/>
      <c r="AR1189" s="20"/>
      <c r="AS1189" s="20"/>
      <c r="AT1189" s="20"/>
      <c r="AU1189" s="20"/>
    </row>
    <row r="1190" spans="40:47" x14ac:dyDescent="0.25">
      <c r="AN1190" s="20"/>
      <c r="AQ1190" s="20"/>
      <c r="AR1190" s="20"/>
      <c r="AS1190" s="20"/>
      <c r="AT1190" s="20"/>
      <c r="AU1190" s="20"/>
    </row>
    <row r="1191" spans="40:47" x14ac:dyDescent="0.25">
      <c r="AN1191" s="20"/>
      <c r="AQ1191" s="20"/>
      <c r="AR1191" s="20"/>
      <c r="AS1191" s="20"/>
      <c r="AT1191" s="20"/>
      <c r="AU1191" s="20"/>
    </row>
    <row r="1192" spans="40:47" x14ac:dyDescent="0.25">
      <c r="AN1192" s="20"/>
      <c r="AQ1192" s="20"/>
      <c r="AR1192" s="20"/>
      <c r="AS1192" s="20"/>
      <c r="AT1192" s="20"/>
      <c r="AU1192" s="20"/>
    </row>
    <row r="1193" spans="40:47" x14ac:dyDescent="0.25">
      <c r="AN1193" s="20"/>
      <c r="AQ1193" s="20"/>
      <c r="AR1193" s="20"/>
      <c r="AS1193" s="20"/>
      <c r="AT1193" s="20"/>
      <c r="AU1193" s="20"/>
    </row>
    <row r="1194" spans="40:47" x14ac:dyDescent="0.25">
      <c r="AN1194" s="20"/>
      <c r="AQ1194" s="20"/>
      <c r="AR1194" s="20"/>
      <c r="AS1194" s="20"/>
      <c r="AT1194" s="20"/>
      <c r="AU1194" s="20"/>
    </row>
    <row r="1195" spans="40:47" x14ac:dyDescent="0.25">
      <c r="AN1195" s="20"/>
      <c r="AQ1195" s="20"/>
      <c r="AR1195" s="20"/>
      <c r="AS1195" s="20"/>
      <c r="AT1195" s="20"/>
      <c r="AU1195" s="20"/>
    </row>
    <row r="1196" spans="40:47" x14ac:dyDescent="0.25">
      <c r="AN1196" s="20"/>
      <c r="AQ1196" s="20"/>
      <c r="AR1196" s="20"/>
      <c r="AS1196" s="20"/>
      <c r="AT1196" s="20"/>
      <c r="AU1196" s="20"/>
    </row>
    <row r="1197" spans="40:47" x14ac:dyDescent="0.25">
      <c r="AN1197" s="20"/>
      <c r="AQ1197" s="20"/>
      <c r="AR1197" s="20"/>
      <c r="AS1197" s="20"/>
      <c r="AT1197" s="20"/>
      <c r="AU1197" s="20"/>
    </row>
    <row r="1198" spans="40:47" x14ac:dyDescent="0.25">
      <c r="AN1198" s="20"/>
      <c r="AQ1198" s="20"/>
      <c r="AR1198" s="20"/>
      <c r="AS1198" s="20"/>
      <c r="AT1198" s="20"/>
      <c r="AU1198" s="20"/>
    </row>
    <row r="1199" spans="40:47" x14ac:dyDescent="0.25">
      <c r="AN1199" s="20"/>
      <c r="AQ1199" s="20"/>
      <c r="AR1199" s="20"/>
      <c r="AS1199" s="20"/>
      <c r="AT1199" s="20"/>
      <c r="AU1199" s="20"/>
    </row>
    <row r="1200" spans="40:47" x14ac:dyDescent="0.25">
      <c r="AN1200" s="20"/>
      <c r="AQ1200" s="20"/>
      <c r="AR1200" s="20"/>
      <c r="AS1200" s="20"/>
      <c r="AT1200" s="20"/>
      <c r="AU1200" s="20"/>
    </row>
    <row r="1201" spans="40:47" x14ac:dyDescent="0.25">
      <c r="AN1201" s="20"/>
      <c r="AQ1201" s="20"/>
      <c r="AR1201" s="20"/>
      <c r="AS1201" s="20"/>
      <c r="AT1201" s="20"/>
      <c r="AU1201" s="20"/>
    </row>
    <row r="1202" spans="40:47" x14ac:dyDescent="0.25">
      <c r="AN1202" s="20"/>
      <c r="AQ1202" s="20"/>
      <c r="AR1202" s="20"/>
      <c r="AS1202" s="20"/>
      <c r="AT1202" s="20"/>
      <c r="AU1202" s="20"/>
    </row>
    <row r="1203" spans="40:47" x14ac:dyDescent="0.25">
      <c r="AN1203" s="20"/>
      <c r="AQ1203" s="20"/>
      <c r="AR1203" s="20"/>
      <c r="AS1203" s="20"/>
      <c r="AT1203" s="20"/>
      <c r="AU1203" s="20"/>
    </row>
    <row r="1204" spans="40:47" x14ac:dyDescent="0.25">
      <c r="AN1204" s="20"/>
      <c r="AQ1204" s="20"/>
      <c r="AR1204" s="20"/>
      <c r="AS1204" s="20"/>
      <c r="AT1204" s="20"/>
      <c r="AU1204" s="20"/>
    </row>
    <row r="1205" spans="40:47" x14ac:dyDescent="0.25">
      <c r="AN1205" s="20"/>
      <c r="AQ1205" s="20"/>
      <c r="AR1205" s="20"/>
      <c r="AS1205" s="20"/>
      <c r="AT1205" s="20"/>
      <c r="AU1205" s="20"/>
    </row>
    <row r="1206" spans="40:47" x14ac:dyDescent="0.25">
      <c r="AN1206" s="20"/>
      <c r="AQ1206" s="20"/>
      <c r="AR1206" s="20"/>
      <c r="AS1206" s="20"/>
      <c r="AT1206" s="20"/>
      <c r="AU1206" s="20"/>
    </row>
    <row r="1207" spans="40:47" x14ac:dyDescent="0.25">
      <c r="AN1207" s="20"/>
      <c r="AQ1207" s="20"/>
      <c r="AR1207" s="20"/>
      <c r="AS1207" s="20"/>
      <c r="AT1207" s="20"/>
      <c r="AU1207" s="20"/>
    </row>
    <row r="1208" spans="40:47" x14ac:dyDescent="0.25">
      <c r="AN1208" s="20"/>
      <c r="AQ1208" s="20"/>
      <c r="AR1208" s="20"/>
      <c r="AS1208" s="20"/>
      <c r="AT1208" s="20"/>
      <c r="AU1208" s="20"/>
    </row>
    <row r="1209" spans="40:47" x14ac:dyDescent="0.25">
      <c r="AN1209" s="20"/>
      <c r="AQ1209" s="20"/>
      <c r="AR1209" s="20"/>
      <c r="AS1209" s="20"/>
      <c r="AT1209" s="20"/>
      <c r="AU1209" s="20"/>
    </row>
    <row r="1210" spans="40:47" x14ac:dyDescent="0.25">
      <c r="AN1210" s="20"/>
      <c r="AQ1210" s="20"/>
      <c r="AR1210" s="20"/>
      <c r="AS1210" s="20"/>
      <c r="AT1210" s="20"/>
      <c r="AU1210" s="20"/>
    </row>
    <row r="1211" spans="40:47" x14ac:dyDescent="0.25">
      <c r="AN1211" s="20"/>
      <c r="AQ1211" s="20"/>
      <c r="AR1211" s="20"/>
      <c r="AS1211" s="20"/>
      <c r="AT1211" s="20"/>
      <c r="AU1211" s="20"/>
    </row>
    <row r="1212" spans="40:47" x14ac:dyDescent="0.25">
      <c r="AN1212" s="20"/>
      <c r="AQ1212" s="20"/>
      <c r="AR1212" s="20"/>
      <c r="AS1212" s="20"/>
      <c r="AT1212" s="20"/>
      <c r="AU1212" s="20"/>
    </row>
    <row r="1213" spans="40:47" x14ac:dyDescent="0.25">
      <c r="AN1213" s="20"/>
      <c r="AQ1213" s="20"/>
      <c r="AR1213" s="20"/>
      <c r="AS1213" s="20"/>
      <c r="AT1213" s="20"/>
      <c r="AU1213" s="20"/>
    </row>
    <row r="1214" spans="40:47" x14ac:dyDescent="0.25">
      <c r="AN1214" s="20"/>
      <c r="AQ1214" s="20"/>
      <c r="AR1214" s="20"/>
      <c r="AS1214" s="20"/>
      <c r="AT1214" s="20"/>
      <c r="AU1214" s="20"/>
    </row>
    <row r="1215" spans="40:47" x14ac:dyDescent="0.25">
      <c r="AN1215" s="20"/>
      <c r="AQ1215" s="20"/>
      <c r="AR1215" s="20"/>
      <c r="AS1215" s="20"/>
      <c r="AT1215" s="20"/>
      <c r="AU1215" s="20"/>
    </row>
    <row r="1216" spans="40:47" x14ac:dyDescent="0.25">
      <c r="AN1216" s="20"/>
      <c r="AQ1216" s="20"/>
      <c r="AR1216" s="20"/>
      <c r="AS1216" s="20"/>
      <c r="AT1216" s="20"/>
      <c r="AU1216" s="20"/>
    </row>
    <row r="1217" spans="40:47" x14ac:dyDescent="0.25">
      <c r="AN1217" s="20"/>
      <c r="AQ1217" s="20"/>
      <c r="AR1217" s="20"/>
      <c r="AS1217" s="20"/>
      <c r="AT1217" s="20"/>
      <c r="AU1217" s="20"/>
    </row>
    <row r="1218" spans="40:47" x14ac:dyDescent="0.25">
      <c r="AN1218" s="20"/>
      <c r="AQ1218" s="20"/>
      <c r="AR1218" s="20"/>
      <c r="AS1218" s="20"/>
      <c r="AT1218" s="20"/>
      <c r="AU1218" s="20"/>
    </row>
    <row r="1219" spans="40:47" x14ac:dyDescent="0.25">
      <c r="AN1219" s="20"/>
      <c r="AQ1219" s="20"/>
      <c r="AR1219" s="20"/>
      <c r="AS1219" s="20"/>
      <c r="AT1219" s="20"/>
      <c r="AU1219" s="20"/>
    </row>
    <row r="1220" spans="40:47" x14ac:dyDescent="0.25">
      <c r="AN1220" s="20"/>
      <c r="AQ1220" s="20"/>
      <c r="AR1220" s="20"/>
      <c r="AS1220" s="20"/>
      <c r="AT1220" s="20"/>
      <c r="AU1220" s="20"/>
    </row>
    <row r="1221" spans="40:47" x14ac:dyDescent="0.25">
      <c r="AN1221" s="20"/>
      <c r="AQ1221" s="20"/>
      <c r="AR1221" s="20"/>
      <c r="AS1221" s="20"/>
      <c r="AT1221" s="20"/>
      <c r="AU1221" s="20"/>
    </row>
    <row r="1222" spans="40:47" x14ac:dyDescent="0.25">
      <c r="AN1222" s="20"/>
      <c r="AQ1222" s="20"/>
      <c r="AR1222" s="20"/>
      <c r="AS1222" s="20"/>
      <c r="AT1222" s="20"/>
      <c r="AU1222" s="20"/>
    </row>
    <row r="1223" spans="40:47" x14ac:dyDescent="0.25">
      <c r="AN1223" s="20"/>
      <c r="AQ1223" s="20"/>
      <c r="AR1223" s="20"/>
      <c r="AS1223" s="20"/>
      <c r="AT1223" s="20"/>
      <c r="AU1223" s="20"/>
    </row>
    <row r="1224" spans="40:47" x14ac:dyDescent="0.25">
      <c r="AN1224" s="20"/>
      <c r="AQ1224" s="20"/>
      <c r="AR1224" s="20"/>
      <c r="AS1224" s="20"/>
      <c r="AT1224" s="20"/>
      <c r="AU1224" s="20"/>
    </row>
    <row r="1225" spans="40:47" x14ac:dyDescent="0.25">
      <c r="AN1225" s="20"/>
      <c r="AQ1225" s="20"/>
      <c r="AR1225" s="20"/>
      <c r="AS1225" s="20"/>
      <c r="AT1225" s="20"/>
      <c r="AU1225" s="20"/>
    </row>
    <row r="1226" spans="40:47" x14ac:dyDescent="0.25">
      <c r="AN1226" s="20"/>
      <c r="AQ1226" s="20"/>
      <c r="AR1226" s="20"/>
      <c r="AS1226" s="20"/>
      <c r="AT1226" s="20"/>
      <c r="AU1226" s="20"/>
    </row>
    <row r="1227" spans="40:47" x14ac:dyDescent="0.25">
      <c r="AN1227" s="20"/>
      <c r="AQ1227" s="20"/>
      <c r="AR1227" s="20"/>
      <c r="AS1227" s="20"/>
      <c r="AT1227" s="20"/>
      <c r="AU1227" s="20"/>
    </row>
    <row r="1228" spans="40:47" x14ac:dyDescent="0.25">
      <c r="AN1228" s="20"/>
      <c r="AQ1228" s="20"/>
      <c r="AR1228" s="20"/>
      <c r="AS1228" s="20"/>
      <c r="AT1228" s="20"/>
      <c r="AU1228" s="20"/>
    </row>
    <row r="1229" spans="40:47" x14ac:dyDescent="0.25">
      <c r="AN1229" s="20"/>
      <c r="AQ1229" s="20"/>
      <c r="AR1229" s="20"/>
      <c r="AS1229" s="20"/>
      <c r="AT1229" s="20"/>
      <c r="AU1229" s="20"/>
    </row>
    <row r="1230" spans="40:47" x14ac:dyDescent="0.25">
      <c r="AN1230" s="20"/>
      <c r="AQ1230" s="20"/>
      <c r="AR1230" s="20"/>
      <c r="AS1230" s="20"/>
      <c r="AT1230" s="20"/>
      <c r="AU1230" s="20"/>
    </row>
    <row r="1231" spans="40:47" x14ac:dyDescent="0.25">
      <c r="AN1231" s="20"/>
      <c r="AQ1231" s="20"/>
      <c r="AR1231" s="20"/>
      <c r="AS1231" s="20"/>
      <c r="AT1231" s="20"/>
      <c r="AU1231" s="20"/>
    </row>
    <row r="1232" spans="40:47" x14ac:dyDescent="0.25">
      <c r="AN1232" s="20"/>
      <c r="AQ1232" s="20"/>
      <c r="AR1232" s="20"/>
      <c r="AS1232" s="20"/>
      <c r="AT1232" s="20"/>
      <c r="AU1232" s="20"/>
    </row>
    <row r="1233" spans="40:47" x14ac:dyDescent="0.25">
      <c r="AN1233" s="20"/>
      <c r="AQ1233" s="20"/>
      <c r="AR1233" s="20"/>
      <c r="AS1233" s="20"/>
      <c r="AT1233" s="20"/>
      <c r="AU1233" s="20"/>
    </row>
    <row r="1234" spans="40:47" x14ac:dyDescent="0.25">
      <c r="AN1234" s="20"/>
      <c r="AQ1234" s="20"/>
      <c r="AR1234" s="20"/>
      <c r="AS1234" s="20"/>
      <c r="AT1234" s="20"/>
      <c r="AU1234" s="20"/>
    </row>
    <row r="1235" spans="40:47" x14ac:dyDescent="0.25">
      <c r="AN1235" s="20"/>
      <c r="AQ1235" s="20"/>
      <c r="AR1235" s="20"/>
      <c r="AS1235" s="20"/>
      <c r="AT1235" s="20"/>
      <c r="AU1235" s="20"/>
    </row>
    <row r="1236" spans="40:47" x14ac:dyDescent="0.25">
      <c r="AN1236" s="20"/>
      <c r="AQ1236" s="20"/>
      <c r="AR1236" s="20"/>
      <c r="AS1236" s="20"/>
      <c r="AT1236" s="20"/>
      <c r="AU1236" s="20"/>
    </row>
    <row r="1237" spans="40:47" x14ac:dyDescent="0.25">
      <c r="AN1237" s="20"/>
      <c r="AQ1237" s="20"/>
      <c r="AR1237" s="20"/>
      <c r="AS1237" s="20"/>
      <c r="AT1237" s="20"/>
      <c r="AU1237" s="20"/>
    </row>
    <row r="1238" spans="40:47" x14ac:dyDescent="0.25">
      <c r="AN1238" s="20"/>
      <c r="AQ1238" s="20"/>
      <c r="AR1238" s="20"/>
      <c r="AS1238" s="20"/>
      <c r="AT1238" s="20"/>
      <c r="AU1238" s="20"/>
    </row>
    <row r="1239" spans="40:47" x14ac:dyDescent="0.25">
      <c r="AN1239" s="20"/>
      <c r="AQ1239" s="20"/>
      <c r="AR1239" s="20"/>
      <c r="AS1239" s="20"/>
      <c r="AT1239" s="20"/>
      <c r="AU1239" s="20"/>
    </row>
    <row r="1240" spans="40:47" x14ac:dyDescent="0.25">
      <c r="AN1240" s="20"/>
      <c r="AQ1240" s="20"/>
      <c r="AR1240" s="20"/>
      <c r="AS1240" s="20"/>
      <c r="AT1240" s="20"/>
      <c r="AU1240" s="20"/>
    </row>
    <row r="1241" spans="40:47" x14ac:dyDescent="0.25">
      <c r="AN1241" s="20"/>
      <c r="AQ1241" s="20"/>
      <c r="AR1241" s="20"/>
      <c r="AS1241" s="20"/>
      <c r="AT1241" s="20"/>
      <c r="AU1241" s="20"/>
    </row>
    <row r="1242" spans="40:47" x14ac:dyDescent="0.25">
      <c r="AN1242" s="20"/>
      <c r="AQ1242" s="20"/>
      <c r="AR1242" s="20"/>
      <c r="AS1242" s="20"/>
      <c r="AT1242" s="20"/>
      <c r="AU1242" s="20"/>
    </row>
    <row r="1243" spans="40:47" x14ac:dyDescent="0.25">
      <c r="AN1243" s="20"/>
      <c r="AQ1243" s="20"/>
      <c r="AR1243" s="20"/>
      <c r="AS1243" s="20"/>
      <c r="AT1243" s="20"/>
      <c r="AU1243" s="20"/>
    </row>
    <row r="1244" spans="40:47" x14ac:dyDescent="0.25">
      <c r="AN1244" s="20"/>
      <c r="AQ1244" s="20"/>
      <c r="AR1244" s="20"/>
      <c r="AS1244" s="20"/>
      <c r="AT1244" s="20"/>
      <c r="AU1244" s="20"/>
    </row>
    <row r="1245" spans="40:47" x14ac:dyDescent="0.25">
      <c r="AN1245" s="20"/>
      <c r="AQ1245" s="20"/>
      <c r="AR1245" s="20"/>
      <c r="AS1245" s="20"/>
      <c r="AT1245" s="20"/>
      <c r="AU1245" s="20"/>
    </row>
    <row r="1246" spans="40:47" x14ac:dyDescent="0.25">
      <c r="AN1246" s="20"/>
      <c r="AQ1246" s="20"/>
      <c r="AR1246" s="20"/>
      <c r="AS1246" s="20"/>
      <c r="AT1246" s="20"/>
      <c r="AU1246" s="20"/>
    </row>
    <row r="1247" spans="40:47" x14ac:dyDescent="0.25">
      <c r="AN1247" s="20"/>
      <c r="AQ1247" s="20"/>
      <c r="AR1247" s="20"/>
      <c r="AS1247" s="20"/>
      <c r="AT1247" s="20"/>
      <c r="AU1247" s="20"/>
    </row>
    <row r="1248" spans="40:47" x14ac:dyDescent="0.25">
      <c r="AN1248" s="20"/>
      <c r="AQ1248" s="20"/>
      <c r="AR1248" s="20"/>
      <c r="AS1248" s="20"/>
      <c r="AT1248" s="20"/>
      <c r="AU1248" s="20"/>
    </row>
    <row r="1249" spans="40:47" x14ac:dyDescent="0.25">
      <c r="AN1249" s="20"/>
      <c r="AQ1249" s="20"/>
      <c r="AR1249" s="20"/>
      <c r="AS1249" s="20"/>
      <c r="AT1249" s="20"/>
      <c r="AU1249" s="20"/>
    </row>
    <row r="1250" spans="40:47" x14ac:dyDescent="0.25">
      <c r="AN1250" s="20"/>
      <c r="AQ1250" s="20"/>
      <c r="AR1250" s="20"/>
      <c r="AS1250" s="20"/>
      <c r="AT1250" s="20"/>
      <c r="AU1250" s="20"/>
    </row>
    <row r="1251" spans="40:47" x14ac:dyDescent="0.25">
      <c r="AN1251" s="20"/>
      <c r="AQ1251" s="20"/>
      <c r="AR1251" s="20"/>
      <c r="AS1251" s="20"/>
      <c r="AT1251" s="20"/>
      <c r="AU1251" s="20"/>
    </row>
    <row r="1252" spans="40:47" x14ac:dyDescent="0.25">
      <c r="AN1252" s="20"/>
      <c r="AQ1252" s="20"/>
      <c r="AR1252" s="20"/>
      <c r="AS1252" s="20"/>
      <c r="AT1252" s="20"/>
      <c r="AU1252" s="20"/>
    </row>
    <row r="1253" spans="40:47" x14ac:dyDescent="0.25">
      <c r="AN1253" s="20"/>
      <c r="AQ1253" s="20"/>
      <c r="AR1253" s="20"/>
      <c r="AS1253" s="20"/>
      <c r="AT1253" s="20"/>
      <c r="AU1253" s="20"/>
    </row>
    <row r="1254" spans="40:47" x14ac:dyDescent="0.25">
      <c r="AN1254" s="20"/>
      <c r="AQ1254" s="20"/>
      <c r="AR1254" s="20"/>
      <c r="AS1254" s="20"/>
      <c r="AT1254" s="20"/>
      <c r="AU1254" s="20"/>
    </row>
    <row r="1255" spans="40:47" x14ac:dyDescent="0.25">
      <c r="AN1255" s="20"/>
      <c r="AQ1255" s="20"/>
      <c r="AR1255" s="20"/>
      <c r="AS1255" s="20"/>
      <c r="AT1255" s="20"/>
      <c r="AU1255" s="20"/>
    </row>
    <row r="1256" spans="40:47" x14ac:dyDescent="0.25">
      <c r="AN1256" s="20"/>
      <c r="AQ1256" s="20"/>
      <c r="AR1256" s="20"/>
      <c r="AS1256" s="20"/>
      <c r="AT1256" s="20"/>
      <c r="AU1256" s="20"/>
    </row>
    <row r="1257" spans="40:47" x14ac:dyDescent="0.25">
      <c r="AN1257" s="20"/>
      <c r="AQ1257" s="20"/>
      <c r="AR1257" s="20"/>
      <c r="AS1257" s="20"/>
      <c r="AT1257" s="20"/>
      <c r="AU1257" s="20"/>
    </row>
    <row r="1258" spans="40:47" x14ac:dyDescent="0.25">
      <c r="AN1258" s="20"/>
      <c r="AQ1258" s="20"/>
      <c r="AR1258" s="20"/>
      <c r="AS1258" s="20"/>
      <c r="AT1258" s="20"/>
      <c r="AU1258" s="20"/>
    </row>
    <row r="1259" spans="40:47" x14ac:dyDescent="0.25">
      <c r="AN1259" s="20"/>
      <c r="AQ1259" s="20"/>
      <c r="AR1259" s="20"/>
      <c r="AS1259" s="20"/>
      <c r="AT1259" s="20"/>
      <c r="AU1259" s="20"/>
    </row>
    <row r="1260" spans="40:47" x14ac:dyDescent="0.25">
      <c r="AN1260" s="20"/>
      <c r="AQ1260" s="20"/>
      <c r="AR1260" s="20"/>
      <c r="AS1260" s="20"/>
      <c r="AT1260" s="20"/>
      <c r="AU1260" s="20"/>
    </row>
    <row r="1261" spans="40:47" x14ac:dyDescent="0.25">
      <c r="AN1261" s="20"/>
      <c r="AQ1261" s="20"/>
      <c r="AR1261" s="20"/>
      <c r="AS1261" s="20"/>
      <c r="AT1261" s="20"/>
      <c r="AU1261" s="20"/>
    </row>
    <row r="1262" spans="40:47" x14ac:dyDescent="0.25">
      <c r="AN1262" s="20"/>
      <c r="AQ1262" s="20"/>
      <c r="AR1262" s="20"/>
      <c r="AS1262" s="20"/>
      <c r="AT1262" s="20"/>
      <c r="AU1262" s="20"/>
    </row>
    <row r="1263" spans="40:47" x14ac:dyDescent="0.25">
      <c r="AN1263" s="20"/>
      <c r="AQ1263" s="20"/>
      <c r="AR1263" s="20"/>
      <c r="AS1263" s="20"/>
      <c r="AT1263" s="20"/>
      <c r="AU1263" s="20"/>
    </row>
    <row r="1264" spans="40:47" x14ac:dyDescent="0.25">
      <c r="AN1264" s="20"/>
      <c r="AQ1264" s="20"/>
      <c r="AR1264" s="20"/>
      <c r="AS1264" s="20"/>
      <c r="AT1264" s="20"/>
      <c r="AU1264" s="20"/>
    </row>
    <row r="1265" spans="40:47" x14ac:dyDescent="0.25">
      <c r="AN1265" s="20"/>
      <c r="AQ1265" s="20"/>
      <c r="AR1265" s="20"/>
      <c r="AS1265" s="20"/>
      <c r="AT1265" s="20"/>
      <c r="AU1265" s="20"/>
    </row>
    <row r="1266" spans="40:47" x14ac:dyDescent="0.25">
      <c r="AN1266" s="20"/>
      <c r="AQ1266" s="20"/>
      <c r="AR1266" s="20"/>
      <c r="AS1266" s="20"/>
      <c r="AT1266" s="20"/>
      <c r="AU1266" s="20"/>
    </row>
    <row r="1267" spans="40:47" x14ac:dyDescent="0.25">
      <c r="AN1267" s="20"/>
      <c r="AQ1267" s="20"/>
      <c r="AR1267" s="20"/>
      <c r="AS1267" s="20"/>
      <c r="AT1267" s="20"/>
      <c r="AU1267" s="20"/>
    </row>
    <row r="1268" spans="40:47" x14ac:dyDescent="0.25">
      <c r="AN1268" s="20"/>
      <c r="AQ1268" s="20"/>
      <c r="AR1268" s="20"/>
      <c r="AS1268" s="20"/>
      <c r="AT1268" s="20"/>
      <c r="AU1268" s="20"/>
    </row>
    <row r="1269" spans="40:47" x14ac:dyDescent="0.25">
      <c r="AN1269" s="20"/>
      <c r="AQ1269" s="20"/>
      <c r="AR1269" s="20"/>
      <c r="AS1269" s="20"/>
      <c r="AT1269" s="20"/>
      <c r="AU1269" s="20"/>
    </row>
    <row r="1270" spans="40:47" x14ac:dyDescent="0.25">
      <c r="AN1270" s="20"/>
      <c r="AQ1270" s="20"/>
      <c r="AR1270" s="20"/>
      <c r="AS1270" s="20"/>
      <c r="AT1270" s="20"/>
      <c r="AU1270" s="20"/>
    </row>
    <row r="1271" spans="40:47" x14ac:dyDescent="0.25">
      <c r="AN1271" s="20"/>
      <c r="AQ1271" s="20"/>
      <c r="AR1271" s="20"/>
      <c r="AS1271" s="20"/>
      <c r="AT1271" s="20"/>
      <c r="AU1271" s="20"/>
    </row>
    <row r="1272" spans="40:47" x14ac:dyDescent="0.25">
      <c r="AN1272" s="20"/>
      <c r="AQ1272" s="20"/>
      <c r="AR1272" s="20"/>
      <c r="AS1272" s="20"/>
      <c r="AT1272" s="20"/>
      <c r="AU1272" s="20"/>
    </row>
    <row r="1273" spans="40:47" x14ac:dyDescent="0.25">
      <c r="AN1273" s="20"/>
      <c r="AQ1273" s="20"/>
      <c r="AR1273" s="20"/>
      <c r="AS1273" s="20"/>
      <c r="AT1273" s="20"/>
      <c r="AU1273" s="20"/>
    </row>
    <row r="1274" spans="40:47" x14ac:dyDescent="0.25">
      <c r="AN1274" s="20"/>
      <c r="AQ1274" s="20"/>
      <c r="AR1274" s="20"/>
      <c r="AS1274" s="20"/>
      <c r="AT1274" s="20"/>
      <c r="AU1274" s="20"/>
    </row>
    <row r="1275" spans="40:47" x14ac:dyDescent="0.25">
      <c r="AN1275" s="20"/>
      <c r="AQ1275" s="20"/>
      <c r="AR1275" s="20"/>
      <c r="AS1275" s="20"/>
      <c r="AT1275" s="20"/>
      <c r="AU1275" s="20"/>
    </row>
    <row r="1276" spans="40:47" x14ac:dyDescent="0.25">
      <c r="AN1276" s="20"/>
      <c r="AQ1276" s="20"/>
      <c r="AR1276" s="20"/>
      <c r="AS1276" s="20"/>
      <c r="AT1276" s="20"/>
      <c r="AU1276" s="20"/>
    </row>
    <row r="1277" spans="40:47" x14ac:dyDescent="0.25">
      <c r="AN1277" s="20"/>
      <c r="AQ1277" s="20"/>
      <c r="AR1277" s="20"/>
      <c r="AS1277" s="20"/>
      <c r="AT1277" s="20"/>
      <c r="AU1277" s="20"/>
    </row>
    <row r="1278" spans="40:47" x14ac:dyDescent="0.25">
      <c r="AN1278" s="20"/>
      <c r="AQ1278" s="20"/>
      <c r="AR1278" s="20"/>
      <c r="AS1278" s="20"/>
      <c r="AT1278" s="20"/>
      <c r="AU1278" s="20"/>
    </row>
    <row r="1279" spans="40:47" x14ac:dyDescent="0.25">
      <c r="AN1279" s="20"/>
      <c r="AQ1279" s="20"/>
      <c r="AR1279" s="20"/>
      <c r="AS1279" s="20"/>
      <c r="AT1279" s="20"/>
      <c r="AU1279" s="20"/>
    </row>
    <row r="1280" spans="40:47" x14ac:dyDescent="0.25">
      <c r="AN1280" s="20"/>
      <c r="AQ1280" s="20"/>
      <c r="AR1280" s="20"/>
      <c r="AS1280" s="20"/>
      <c r="AT1280" s="20"/>
      <c r="AU1280" s="20"/>
    </row>
    <row r="1281" spans="40:47" x14ac:dyDescent="0.25">
      <c r="AN1281" s="20"/>
      <c r="AQ1281" s="20"/>
      <c r="AR1281" s="20"/>
      <c r="AS1281" s="20"/>
      <c r="AT1281" s="20"/>
      <c r="AU1281" s="20"/>
    </row>
    <row r="1282" spans="40:47" x14ac:dyDescent="0.25">
      <c r="AN1282" s="20"/>
      <c r="AQ1282" s="20"/>
      <c r="AR1282" s="20"/>
      <c r="AS1282" s="20"/>
      <c r="AT1282" s="20"/>
      <c r="AU1282" s="20"/>
    </row>
    <row r="1283" spans="40:47" x14ac:dyDescent="0.25">
      <c r="AN1283" s="20"/>
      <c r="AQ1283" s="20"/>
      <c r="AR1283" s="20"/>
      <c r="AS1283" s="20"/>
      <c r="AT1283" s="20"/>
      <c r="AU1283" s="20"/>
    </row>
    <row r="1284" spans="40:47" x14ac:dyDescent="0.25">
      <c r="AN1284" s="20"/>
      <c r="AQ1284" s="20"/>
      <c r="AR1284" s="20"/>
      <c r="AS1284" s="20"/>
      <c r="AT1284" s="20"/>
      <c r="AU1284" s="20"/>
    </row>
    <row r="1285" spans="40:47" x14ac:dyDescent="0.25">
      <c r="AN1285" s="20"/>
      <c r="AQ1285" s="20"/>
      <c r="AR1285" s="20"/>
      <c r="AS1285" s="20"/>
      <c r="AT1285" s="20"/>
      <c r="AU1285" s="20"/>
    </row>
    <row r="1286" spans="40:47" x14ac:dyDescent="0.25">
      <c r="AN1286" s="20"/>
      <c r="AQ1286" s="20"/>
      <c r="AR1286" s="20"/>
      <c r="AS1286" s="20"/>
      <c r="AT1286" s="20"/>
      <c r="AU1286" s="20"/>
    </row>
    <row r="1287" spans="40:47" x14ac:dyDescent="0.25">
      <c r="AN1287" s="20"/>
      <c r="AQ1287" s="20"/>
      <c r="AR1287" s="20"/>
      <c r="AS1287" s="20"/>
      <c r="AT1287" s="20"/>
      <c r="AU1287" s="20"/>
    </row>
    <row r="1288" spans="40:47" x14ac:dyDescent="0.25">
      <c r="AN1288" s="20"/>
      <c r="AQ1288" s="20"/>
      <c r="AR1288" s="20"/>
      <c r="AS1288" s="20"/>
      <c r="AT1288" s="20"/>
      <c r="AU1288" s="20"/>
    </row>
    <row r="1289" spans="40:47" x14ac:dyDescent="0.25">
      <c r="AN1289" s="20"/>
      <c r="AQ1289" s="20"/>
      <c r="AR1289" s="20"/>
      <c r="AS1289" s="20"/>
      <c r="AT1289" s="20"/>
      <c r="AU1289" s="20"/>
    </row>
    <row r="1290" spans="40:47" x14ac:dyDescent="0.25">
      <c r="AN1290" s="20"/>
      <c r="AQ1290" s="20"/>
      <c r="AR1290" s="20"/>
      <c r="AS1290" s="20"/>
      <c r="AT1290" s="20"/>
      <c r="AU1290" s="20"/>
    </row>
    <row r="1291" spans="40:47" x14ac:dyDescent="0.25">
      <c r="AN1291" s="20"/>
      <c r="AQ1291" s="20"/>
      <c r="AR1291" s="20"/>
      <c r="AS1291" s="20"/>
      <c r="AT1291" s="20"/>
      <c r="AU1291" s="20"/>
    </row>
    <row r="1292" spans="40:47" x14ac:dyDescent="0.25">
      <c r="AN1292" s="20"/>
      <c r="AQ1292" s="20"/>
      <c r="AR1292" s="20"/>
      <c r="AS1292" s="20"/>
      <c r="AT1292" s="20"/>
      <c r="AU1292" s="20"/>
    </row>
    <row r="1293" spans="40:47" x14ac:dyDescent="0.25">
      <c r="AN1293" s="20"/>
      <c r="AQ1293" s="20"/>
      <c r="AR1293" s="20"/>
      <c r="AS1293" s="20"/>
      <c r="AT1293" s="20"/>
      <c r="AU1293" s="20"/>
    </row>
    <row r="1294" spans="40:47" x14ac:dyDescent="0.25">
      <c r="AN1294" s="20"/>
      <c r="AQ1294" s="20"/>
      <c r="AR1294" s="20"/>
      <c r="AS1294" s="20"/>
      <c r="AT1294" s="20"/>
      <c r="AU1294" s="20"/>
    </row>
    <row r="1295" spans="40:47" x14ac:dyDescent="0.25">
      <c r="AN1295" s="20"/>
      <c r="AQ1295" s="20"/>
      <c r="AR1295" s="20"/>
      <c r="AS1295" s="20"/>
      <c r="AT1295" s="20"/>
      <c r="AU1295" s="20"/>
    </row>
    <row r="1296" spans="40:47" x14ac:dyDescent="0.25">
      <c r="AN1296" s="20"/>
      <c r="AQ1296" s="20"/>
      <c r="AR1296" s="20"/>
      <c r="AS1296" s="20"/>
      <c r="AT1296" s="20"/>
      <c r="AU1296" s="20"/>
    </row>
    <row r="1297" spans="40:47" x14ac:dyDescent="0.25">
      <c r="AN1297" s="20"/>
      <c r="AQ1297" s="20"/>
      <c r="AR1297" s="20"/>
      <c r="AS1297" s="20"/>
      <c r="AT1297" s="20"/>
      <c r="AU1297" s="20"/>
    </row>
    <row r="1298" spans="40:47" x14ac:dyDescent="0.25">
      <c r="AN1298" s="20"/>
      <c r="AQ1298" s="20"/>
      <c r="AR1298" s="20"/>
      <c r="AS1298" s="20"/>
      <c r="AT1298" s="20"/>
      <c r="AU1298" s="20"/>
    </row>
    <row r="1299" spans="40:47" x14ac:dyDescent="0.25">
      <c r="AN1299" s="20"/>
      <c r="AQ1299" s="20"/>
      <c r="AR1299" s="20"/>
      <c r="AS1299" s="20"/>
      <c r="AT1299" s="20"/>
      <c r="AU1299" s="20"/>
    </row>
    <row r="1300" spans="40:47" x14ac:dyDescent="0.25">
      <c r="AN1300" s="20"/>
      <c r="AQ1300" s="20"/>
      <c r="AR1300" s="20"/>
      <c r="AS1300" s="20"/>
      <c r="AT1300" s="20"/>
      <c r="AU1300" s="20"/>
    </row>
    <row r="1301" spans="40:47" x14ac:dyDescent="0.25">
      <c r="AN1301" s="20"/>
      <c r="AQ1301" s="20"/>
      <c r="AR1301" s="20"/>
      <c r="AS1301" s="20"/>
      <c r="AT1301" s="20"/>
      <c r="AU1301" s="20"/>
    </row>
    <row r="1302" spans="40:47" x14ac:dyDescent="0.25">
      <c r="AN1302" s="20"/>
      <c r="AQ1302" s="20"/>
      <c r="AR1302" s="20"/>
      <c r="AS1302" s="20"/>
      <c r="AT1302" s="20"/>
      <c r="AU1302" s="20"/>
    </row>
    <row r="1303" spans="40:47" x14ac:dyDescent="0.25">
      <c r="AN1303" s="20"/>
      <c r="AQ1303" s="20"/>
      <c r="AR1303" s="20"/>
      <c r="AS1303" s="20"/>
      <c r="AT1303" s="20"/>
      <c r="AU1303" s="20"/>
    </row>
    <row r="1304" spans="40:47" x14ac:dyDescent="0.25">
      <c r="AN1304" s="20"/>
      <c r="AQ1304" s="20"/>
      <c r="AR1304" s="20"/>
      <c r="AS1304" s="20"/>
      <c r="AT1304" s="20"/>
      <c r="AU1304" s="20"/>
    </row>
    <row r="1305" spans="40:47" x14ac:dyDescent="0.25">
      <c r="AN1305" s="20"/>
      <c r="AQ1305" s="20"/>
      <c r="AR1305" s="20"/>
      <c r="AS1305" s="20"/>
      <c r="AT1305" s="20"/>
      <c r="AU1305" s="20"/>
    </row>
    <row r="1306" spans="40:47" x14ac:dyDescent="0.25">
      <c r="AN1306" s="20"/>
      <c r="AQ1306" s="20"/>
      <c r="AR1306" s="20"/>
      <c r="AS1306" s="20"/>
      <c r="AT1306" s="20"/>
      <c r="AU1306" s="20"/>
    </row>
    <row r="1307" spans="40:47" x14ac:dyDescent="0.25">
      <c r="AN1307" s="20"/>
      <c r="AQ1307" s="20"/>
      <c r="AR1307" s="20"/>
      <c r="AS1307" s="20"/>
      <c r="AT1307" s="20"/>
      <c r="AU1307" s="20"/>
    </row>
    <row r="1308" spans="40:47" x14ac:dyDescent="0.25">
      <c r="AN1308" s="20"/>
      <c r="AQ1308" s="20"/>
      <c r="AR1308" s="20"/>
      <c r="AS1308" s="20"/>
      <c r="AT1308" s="20"/>
      <c r="AU1308" s="20"/>
    </row>
    <row r="1309" spans="40:47" x14ac:dyDescent="0.25">
      <c r="AN1309" s="20"/>
      <c r="AQ1309" s="20"/>
      <c r="AR1309" s="20"/>
      <c r="AS1309" s="20"/>
      <c r="AT1309" s="20"/>
      <c r="AU1309" s="20"/>
    </row>
    <row r="1310" spans="40:47" x14ac:dyDescent="0.25">
      <c r="AN1310" s="20"/>
      <c r="AQ1310" s="20"/>
      <c r="AR1310" s="20"/>
      <c r="AS1310" s="20"/>
      <c r="AT1310" s="20"/>
      <c r="AU1310" s="20"/>
    </row>
    <row r="1311" spans="40:47" x14ac:dyDescent="0.25">
      <c r="AN1311" s="20"/>
      <c r="AQ1311" s="20"/>
      <c r="AR1311" s="20"/>
      <c r="AS1311" s="20"/>
      <c r="AT1311" s="20"/>
      <c r="AU1311" s="20"/>
    </row>
    <row r="1312" spans="40:47" x14ac:dyDescent="0.25">
      <c r="AN1312" s="20"/>
      <c r="AQ1312" s="20"/>
      <c r="AR1312" s="20"/>
      <c r="AS1312" s="20"/>
      <c r="AT1312" s="20"/>
      <c r="AU1312" s="20"/>
    </row>
    <row r="1313" spans="40:47" x14ac:dyDescent="0.25">
      <c r="AN1313" s="20"/>
      <c r="AQ1313" s="20"/>
      <c r="AR1313" s="20"/>
      <c r="AS1313" s="20"/>
      <c r="AT1313" s="20"/>
      <c r="AU1313" s="20"/>
    </row>
    <row r="1314" spans="40:47" x14ac:dyDescent="0.25">
      <c r="AN1314" s="20"/>
      <c r="AQ1314" s="20"/>
      <c r="AR1314" s="20"/>
      <c r="AS1314" s="20"/>
      <c r="AT1314" s="20"/>
      <c r="AU1314" s="20"/>
    </row>
    <row r="1315" spans="40:47" x14ac:dyDescent="0.25">
      <c r="AN1315" s="20"/>
      <c r="AQ1315" s="20"/>
      <c r="AR1315" s="20"/>
      <c r="AS1315" s="20"/>
      <c r="AT1315" s="20"/>
      <c r="AU1315" s="20"/>
    </row>
    <row r="1316" spans="40:47" x14ac:dyDescent="0.25">
      <c r="AN1316" s="20"/>
      <c r="AQ1316" s="20"/>
      <c r="AR1316" s="20"/>
      <c r="AS1316" s="20"/>
      <c r="AT1316" s="20"/>
      <c r="AU1316" s="20"/>
    </row>
    <row r="1317" spans="40:47" x14ac:dyDescent="0.25">
      <c r="AN1317" s="20"/>
      <c r="AQ1317" s="20"/>
      <c r="AR1317" s="20"/>
      <c r="AS1317" s="20"/>
      <c r="AT1317" s="20"/>
      <c r="AU1317" s="20"/>
    </row>
    <row r="1318" spans="40:47" x14ac:dyDescent="0.25">
      <c r="AN1318" s="20"/>
      <c r="AQ1318" s="20"/>
      <c r="AR1318" s="20"/>
      <c r="AS1318" s="20"/>
      <c r="AT1318" s="20"/>
      <c r="AU1318" s="20"/>
    </row>
    <row r="1319" spans="40:47" x14ac:dyDescent="0.25">
      <c r="AN1319" s="20"/>
      <c r="AQ1319" s="20"/>
      <c r="AR1319" s="20"/>
      <c r="AS1319" s="20"/>
      <c r="AT1319" s="20"/>
      <c r="AU1319" s="20"/>
    </row>
    <row r="1320" spans="40:47" x14ac:dyDescent="0.25">
      <c r="AN1320" s="20"/>
      <c r="AQ1320" s="20"/>
      <c r="AR1320" s="20"/>
      <c r="AS1320" s="20"/>
      <c r="AT1320" s="20"/>
      <c r="AU1320" s="20"/>
    </row>
    <row r="1321" spans="40:47" x14ac:dyDescent="0.25">
      <c r="AN1321" s="20"/>
      <c r="AQ1321" s="20"/>
      <c r="AR1321" s="20"/>
      <c r="AS1321" s="20"/>
      <c r="AT1321" s="20"/>
      <c r="AU1321" s="20"/>
    </row>
    <row r="1322" spans="40:47" x14ac:dyDescent="0.25">
      <c r="AN1322" s="20"/>
      <c r="AQ1322" s="20"/>
      <c r="AR1322" s="20"/>
      <c r="AS1322" s="20"/>
      <c r="AT1322" s="20"/>
      <c r="AU1322" s="20"/>
    </row>
    <row r="1323" spans="40:47" x14ac:dyDescent="0.25">
      <c r="AN1323" s="20"/>
      <c r="AQ1323" s="20"/>
      <c r="AR1323" s="20"/>
      <c r="AS1323" s="20"/>
      <c r="AT1323" s="20"/>
      <c r="AU1323" s="20"/>
    </row>
    <row r="1324" spans="40:47" x14ac:dyDescent="0.25">
      <c r="AN1324" s="20"/>
      <c r="AQ1324" s="20"/>
      <c r="AR1324" s="20"/>
      <c r="AS1324" s="20"/>
      <c r="AT1324" s="20"/>
      <c r="AU1324" s="20"/>
    </row>
    <row r="1325" spans="40:47" x14ac:dyDescent="0.25">
      <c r="AN1325" s="20"/>
      <c r="AQ1325" s="20"/>
      <c r="AR1325" s="20"/>
      <c r="AS1325" s="20"/>
      <c r="AT1325" s="20"/>
      <c r="AU1325" s="20"/>
    </row>
    <row r="1326" spans="40:47" x14ac:dyDescent="0.25">
      <c r="AN1326" s="20"/>
      <c r="AQ1326" s="20"/>
      <c r="AR1326" s="20"/>
      <c r="AS1326" s="20"/>
      <c r="AT1326" s="20"/>
      <c r="AU1326" s="20"/>
    </row>
    <row r="1327" spans="40:47" x14ac:dyDescent="0.25">
      <c r="AN1327" s="20"/>
      <c r="AQ1327" s="20"/>
      <c r="AR1327" s="20"/>
      <c r="AS1327" s="20"/>
      <c r="AT1327" s="20"/>
      <c r="AU1327" s="20"/>
    </row>
    <row r="1328" spans="40:47" x14ac:dyDescent="0.25">
      <c r="AN1328" s="20"/>
      <c r="AQ1328" s="20"/>
      <c r="AR1328" s="20"/>
      <c r="AS1328" s="20"/>
      <c r="AT1328" s="20"/>
      <c r="AU1328" s="20"/>
    </row>
    <row r="1329" spans="40:47" x14ac:dyDescent="0.25">
      <c r="AN1329" s="20"/>
      <c r="AQ1329" s="20"/>
      <c r="AR1329" s="20"/>
      <c r="AS1329" s="20"/>
      <c r="AT1329" s="20"/>
      <c r="AU1329" s="20"/>
    </row>
    <row r="1330" spans="40:47" x14ac:dyDescent="0.25">
      <c r="AN1330" s="20"/>
      <c r="AQ1330" s="20"/>
      <c r="AR1330" s="20"/>
      <c r="AS1330" s="20"/>
      <c r="AT1330" s="20"/>
      <c r="AU1330" s="20"/>
    </row>
    <row r="1331" spans="40:47" x14ac:dyDescent="0.25">
      <c r="AN1331" s="20"/>
      <c r="AQ1331" s="20"/>
      <c r="AR1331" s="20"/>
      <c r="AS1331" s="20"/>
      <c r="AT1331" s="20"/>
      <c r="AU1331" s="20"/>
    </row>
    <row r="1332" spans="40:47" x14ac:dyDescent="0.25">
      <c r="AN1332" s="20"/>
      <c r="AQ1332" s="20"/>
      <c r="AR1332" s="20"/>
      <c r="AS1332" s="20"/>
      <c r="AT1332" s="20"/>
      <c r="AU1332" s="20"/>
    </row>
    <row r="1333" spans="40:47" x14ac:dyDescent="0.25">
      <c r="AN1333" s="20"/>
      <c r="AQ1333" s="20"/>
      <c r="AR1333" s="20"/>
      <c r="AS1333" s="20"/>
      <c r="AT1333" s="20"/>
      <c r="AU1333" s="20"/>
    </row>
    <row r="1334" spans="40:47" x14ac:dyDescent="0.25">
      <c r="AN1334" s="20"/>
      <c r="AQ1334" s="20"/>
      <c r="AR1334" s="20"/>
      <c r="AS1334" s="20"/>
      <c r="AT1334" s="20"/>
      <c r="AU1334" s="20"/>
    </row>
    <row r="1335" spans="40:47" x14ac:dyDescent="0.25">
      <c r="AN1335" s="20"/>
      <c r="AQ1335" s="20"/>
      <c r="AR1335" s="20"/>
      <c r="AS1335" s="20"/>
      <c r="AT1335" s="20"/>
      <c r="AU1335" s="20"/>
    </row>
    <row r="1336" spans="40:47" x14ac:dyDescent="0.25">
      <c r="AN1336" s="20"/>
      <c r="AQ1336" s="20"/>
      <c r="AR1336" s="20"/>
      <c r="AS1336" s="20"/>
      <c r="AT1336" s="20"/>
      <c r="AU1336" s="20"/>
    </row>
    <row r="1337" spans="40:47" x14ac:dyDescent="0.25">
      <c r="AN1337" s="20"/>
      <c r="AQ1337" s="20"/>
      <c r="AR1337" s="20"/>
      <c r="AS1337" s="20"/>
      <c r="AT1337" s="20"/>
      <c r="AU1337" s="20"/>
    </row>
    <row r="1338" spans="40:47" x14ac:dyDescent="0.25">
      <c r="AN1338" s="20"/>
      <c r="AQ1338" s="20"/>
      <c r="AR1338" s="20"/>
      <c r="AS1338" s="20"/>
      <c r="AT1338" s="20"/>
      <c r="AU1338" s="20"/>
    </row>
    <row r="1339" spans="40:47" x14ac:dyDescent="0.25">
      <c r="AN1339" s="20"/>
      <c r="AQ1339" s="20"/>
      <c r="AR1339" s="20"/>
      <c r="AS1339" s="20"/>
      <c r="AT1339" s="20"/>
      <c r="AU1339" s="20"/>
    </row>
    <row r="1340" spans="40:47" x14ac:dyDescent="0.25">
      <c r="AN1340" s="20"/>
      <c r="AQ1340" s="20"/>
      <c r="AR1340" s="20"/>
      <c r="AS1340" s="20"/>
      <c r="AT1340" s="20"/>
      <c r="AU1340" s="20"/>
    </row>
    <row r="1341" spans="40:47" x14ac:dyDescent="0.25">
      <c r="AN1341" s="20"/>
      <c r="AQ1341" s="20"/>
      <c r="AR1341" s="20"/>
      <c r="AS1341" s="20"/>
      <c r="AT1341" s="20"/>
      <c r="AU1341" s="20"/>
    </row>
    <row r="1342" spans="40:47" x14ac:dyDescent="0.25">
      <c r="AN1342" s="20"/>
      <c r="AQ1342" s="20"/>
      <c r="AR1342" s="20"/>
      <c r="AS1342" s="20"/>
      <c r="AT1342" s="20"/>
      <c r="AU1342" s="20"/>
    </row>
    <row r="1343" spans="40:47" x14ac:dyDescent="0.25">
      <c r="AN1343" s="20"/>
      <c r="AQ1343" s="20"/>
      <c r="AR1343" s="20"/>
      <c r="AS1343" s="20"/>
      <c r="AT1343" s="20"/>
      <c r="AU1343" s="20"/>
    </row>
    <row r="1344" spans="40:47" x14ac:dyDescent="0.25">
      <c r="AN1344" s="20"/>
      <c r="AQ1344" s="20"/>
      <c r="AR1344" s="20"/>
      <c r="AS1344" s="20"/>
      <c r="AT1344" s="20"/>
      <c r="AU1344" s="20"/>
    </row>
    <row r="1345" spans="40:47" x14ac:dyDescent="0.25">
      <c r="AN1345" s="20"/>
      <c r="AQ1345" s="20"/>
      <c r="AR1345" s="20"/>
      <c r="AS1345" s="20"/>
      <c r="AT1345" s="20"/>
      <c r="AU1345" s="20"/>
    </row>
    <row r="1346" spans="40:47" x14ac:dyDescent="0.25">
      <c r="AN1346" s="20"/>
      <c r="AQ1346" s="20"/>
      <c r="AR1346" s="20"/>
      <c r="AS1346" s="20"/>
      <c r="AT1346" s="20"/>
      <c r="AU1346" s="20"/>
    </row>
    <row r="1347" spans="40:47" x14ac:dyDescent="0.25">
      <c r="AN1347" s="20"/>
      <c r="AQ1347" s="20"/>
      <c r="AR1347" s="20"/>
      <c r="AS1347" s="20"/>
      <c r="AT1347" s="20"/>
      <c r="AU1347" s="20"/>
    </row>
    <row r="1348" spans="40:47" x14ac:dyDescent="0.25">
      <c r="AN1348" s="20"/>
      <c r="AQ1348" s="20"/>
      <c r="AR1348" s="20"/>
      <c r="AS1348" s="20"/>
      <c r="AT1348" s="20"/>
      <c r="AU1348" s="20"/>
    </row>
    <row r="1349" spans="40:47" x14ac:dyDescent="0.25">
      <c r="AN1349" s="20"/>
      <c r="AQ1349" s="20"/>
      <c r="AR1349" s="20"/>
      <c r="AS1349" s="20"/>
      <c r="AT1349" s="20"/>
      <c r="AU1349" s="20"/>
    </row>
    <row r="1350" spans="40:47" x14ac:dyDescent="0.25">
      <c r="AN1350" s="20"/>
      <c r="AQ1350" s="20"/>
      <c r="AR1350" s="20"/>
      <c r="AS1350" s="20"/>
      <c r="AT1350" s="20"/>
      <c r="AU1350" s="20"/>
    </row>
    <row r="1351" spans="40:47" x14ac:dyDescent="0.25">
      <c r="AN1351" s="20"/>
      <c r="AQ1351" s="20"/>
      <c r="AR1351" s="20"/>
      <c r="AS1351" s="20"/>
      <c r="AT1351" s="20"/>
      <c r="AU1351" s="20"/>
    </row>
    <row r="1352" spans="40:47" x14ac:dyDescent="0.25">
      <c r="AN1352" s="20"/>
      <c r="AQ1352" s="20"/>
      <c r="AR1352" s="20"/>
      <c r="AS1352" s="20"/>
      <c r="AT1352" s="20"/>
      <c r="AU1352" s="20"/>
    </row>
    <row r="1353" spans="40:47" x14ac:dyDescent="0.25">
      <c r="AN1353" s="20"/>
      <c r="AQ1353" s="20"/>
      <c r="AR1353" s="20"/>
      <c r="AS1353" s="20"/>
      <c r="AT1353" s="20"/>
      <c r="AU1353" s="20"/>
    </row>
    <row r="1354" spans="40:47" x14ac:dyDescent="0.25">
      <c r="AN1354" s="20"/>
      <c r="AQ1354" s="20"/>
      <c r="AR1354" s="20"/>
      <c r="AS1354" s="20"/>
      <c r="AT1354" s="20"/>
      <c r="AU1354" s="20"/>
    </row>
    <row r="1355" spans="40:47" x14ac:dyDescent="0.25">
      <c r="AN1355" s="20"/>
      <c r="AQ1355" s="20"/>
      <c r="AR1355" s="20"/>
      <c r="AS1355" s="20"/>
      <c r="AT1355" s="20"/>
      <c r="AU1355" s="20"/>
    </row>
    <row r="1356" spans="40:47" x14ac:dyDescent="0.25">
      <c r="AN1356" s="20"/>
      <c r="AQ1356" s="20"/>
      <c r="AR1356" s="20"/>
      <c r="AS1356" s="20"/>
      <c r="AT1356" s="20"/>
      <c r="AU1356" s="20"/>
    </row>
    <row r="1357" spans="40:47" x14ac:dyDescent="0.25">
      <c r="AN1357" s="20"/>
      <c r="AQ1357" s="20"/>
      <c r="AR1357" s="20"/>
      <c r="AS1357" s="20"/>
      <c r="AT1357" s="20"/>
      <c r="AU1357" s="20"/>
    </row>
    <row r="1358" spans="40:47" x14ac:dyDescent="0.25">
      <c r="AN1358" s="20"/>
      <c r="AQ1358" s="20"/>
      <c r="AR1358" s="20"/>
      <c r="AS1358" s="20"/>
      <c r="AT1358" s="20"/>
      <c r="AU1358" s="20"/>
    </row>
    <row r="1359" spans="40:47" x14ac:dyDescent="0.25">
      <c r="AN1359" s="20"/>
      <c r="AQ1359" s="20"/>
      <c r="AR1359" s="20"/>
      <c r="AS1359" s="20"/>
      <c r="AT1359" s="20"/>
      <c r="AU1359" s="20"/>
    </row>
    <row r="1360" spans="40:47" x14ac:dyDescent="0.25">
      <c r="AN1360" s="20"/>
      <c r="AQ1360" s="20"/>
      <c r="AR1360" s="20"/>
      <c r="AS1360" s="20"/>
      <c r="AT1360" s="20"/>
      <c r="AU1360" s="20"/>
    </row>
    <row r="1361" spans="40:47" x14ac:dyDescent="0.25">
      <c r="AN1361" s="20"/>
      <c r="AQ1361" s="20"/>
      <c r="AR1361" s="20"/>
      <c r="AS1361" s="20"/>
      <c r="AT1361" s="20"/>
      <c r="AU1361" s="20"/>
    </row>
    <row r="1362" spans="40:47" x14ac:dyDescent="0.25">
      <c r="AN1362" s="20"/>
      <c r="AQ1362" s="20"/>
      <c r="AR1362" s="20"/>
      <c r="AS1362" s="20"/>
      <c r="AT1362" s="20"/>
      <c r="AU1362" s="20"/>
    </row>
    <row r="1363" spans="40:47" x14ac:dyDescent="0.25">
      <c r="AN1363" s="20"/>
      <c r="AQ1363" s="20"/>
      <c r="AR1363" s="20"/>
      <c r="AS1363" s="20"/>
      <c r="AT1363" s="20"/>
      <c r="AU1363" s="20"/>
    </row>
    <row r="1364" spans="40:47" x14ac:dyDescent="0.25">
      <c r="AN1364" s="20"/>
      <c r="AQ1364" s="20"/>
      <c r="AR1364" s="20"/>
      <c r="AS1364" s="20"/>
      <c r="AT1364" s="20"/>
      <c r="AU1364" s="20"/>
    </row>
    <row r="1365" spans="40:47" x14ac:dyDescent="0.25">
      <c r="AN1365" s="20"/>
      <c r="AQ1365" s="20"/>
      <c r="AR1365" s="20"/>
      <c r="AS1365" s="20"/>
      <c r="AT1365" s="20"/>
      <c r="AU1365" s="20"/>
    </row>
    <row r="1366" spans="40:47" x14ac:dyDescent="0.25">
      <c r="AN1366" s="20"/>
      <c r="AQ1366" s="20"/>
      <c r="AR1366" s="20"/>
      <c r="AS1366" s="20"/>
      <c r="AT1366" s="20"/>
      <c r="AU1366" s="20"/>
    </row>
    <row r="1367" spans="40:47" x14ac:dyDescent="0.25">
      <c r="AN1367" s="20"/>
      <c r="AQ1367" s="20"/>
      <c r="AR1367" s="20"/>
      <c r="AS1367" s="20"/>
      <c r="AT1367" s="20"/>
      <c r="AU1367" s="20"/>
    </row>
    <row r="1368" spans="40:47" x14ac:dyDescent="0.25">
      <c r="AN1368" s="20"/>
      <c r="AQ1368" s="20"/>
      <c r="AR1368" s="20"/>
      <c r="AS1368" s="20"/>
      <c r="AT1368" s="20"/>
      <c r="AU1368" s="20"/>
    </row>
    <row r="1369" spans="40:47" x14ac:dyDescent="0.25">
      <c r="AN1369" s="20"/>
      <c r="AQ1369" s="20"/>
      <c r="AR1369" s="20"/>
      <c r="AS1369" s="20"/>
      <c r="AT1369" s="20"/>
      <c r="AU1369" s="20"/>
    </row>
    <row r="1370" spans="40:47" x14ac:dyDescent="0.25">
      <c r="AN1370" s="20"/>
      <c r="AQ1370" s="20"/>
      <c r="AR1370" s="20"/>
      <c r="AS1370" s="20"/>
      <c r="AT1370" s="20"/>
      <c r="AU1370" s="20"/>
    </row>
    <row r="1371" spans="40:47" x14ac:dyDescent="0.25">
      <c r="AN1371" s="20"/>
      <c r="AQ1371" s="20"/>
      <c r="AR1371" s="20"/>
      <c r="AS1371" s="20"/>
      <c r="AT1371" s="20"/>
      <c r="AU1371" s="20"/>
    </row>
    <row r="1372" spans="40:47" x14ac:dyDescent="0.25">
      <c r="AN1372" s="20"/>
      <c r="AQ1372" s="20"/>
      <c r="AR1372" s="20"/>
      <c r="AS1372" s="20"/>
      <c r="AT1372" s="20"/>
      <c r="AU1372" s="20"/>
    </row>
    <row r="1373" spans="40:47" x14ac:dyDescent="0.25">
      <c r="AN1373" s="20"/>
      <c r="AQ1373" s="20"/>
      <c r="AR1373" s="20"/>
      <c r="AS1373" s="20"/>
      <c r="AT1373" s="20"/>
      <c r="AU1373" s="20"/>
    </row>
    <row r="1374" spans="40:47" x14ac:dyDescent="0.25">
      <c r="AN1374" s="20"/>
      <c r="AQ1374" s="20"/>
      <c r="AR1374" s="20"/>
      <c r="AS1374" s="20"/>
      <c r="AT1374" s="20"/>
      <c r="AU1374" s="20"/>
    </row>
    <row r="1375" spans="40:47" x14ac:dyDescent="0.25">
      <c r="AN1375" s="20"/>
      <c r="AQ1375" s="20"/>
      <c r="AR1375" s="20"/>
      <c r="AS1375" s="20"/>
      <c r="AT1375" s="20"/>
      <c r="AU1375" s="20"/>
    </row>
    <row r="1376" spans="40:47" x14ac:dyDescent="0.25">
      <c r="AN1376" s="20"/>
      <c r="AQ1376" s="20"/>
      <c r="AR1376" s="20"/>
      <c r="AS1376" s="20"/>
      <c r="AT1376" s="20"/>
      <c r="AU1376" s="20"/>
    </row>
    <row r="1377" spans="40:47" x14ac:dyDescent="0.25">
      <c r="AN1377" s="20"/>
      <c r="AQ1377" s="20"/>
      <c r="AR1377" s="20"/>
      <c r="AS1377" s="20"/>
      <c r="AT1377" s="20"/>
      <c r="AU1377" s="20"/>
    </row>
    <row r="1378" spans="40:47" x14ac:dyDescent="0.25">
      <c r="AN1378" s="20"/>
      <c r="AQ1378" s="20"/>
      <c r="AR1378" s="20"/>
      <c r="AS1378" s="20"/>
      <c r="AT1378" s="20"/>
      <c r="AU1378" s="20"/>
    </row>
    <row r="1379" spans="40:47" x14ac:dyDescent="0.25">
      <c r="AN1379" s="20"/>
      <c r="AQ1379" s="20"/>
      <c r="AR1379" s="20"/>
      <c r="AS1379" s="20"/>
      <c r="AT1379" s="20"/>
      <c r="AU1379" s="20"/>
    </row>
    <row r="1380" spans="40:47" x14ac:dyDescent="0.25">
      <c r="AN1380" s="20"/>
      <c r="AQ1380" s="20"/>
      <c r="AR1380" s="20"/>
      <c r="AS1380" s="20"/>
      <c r="AT1380" s="20"/>
      <c r="AU1380" s="20"/>
    </row>
    <row r="1381" spans="40:47" x14ac:dyDescent="0.25">
      <c r="AN1381" s="20"/>
      <c r="AQ1381" s="20"/>
      <c r="AR1381" s="20"/>
      <c r="AS1381" s="20"/>
      <c r="AT1381" s="20"/>
      <c r="AU1381" s="20"/>
    </row>
    <row r="1382" spans="40:47" x14ac:dyDescent="0.25">
      <c r="AN1382" s="20"/>
      <c r="AQ1382" s="20"/>
      <c r="AR1382" s="20"/>
      <c r="AS1382" s="20"/>
      <c r="AT1382" s="20"/>
      <c r="AU1382" s="20"/>
    </row>
    <row r="1383" spans="40:47" x14ac:dyDescent="0.25">
      <c r="AN1383" s="20"/>
      <c r="AQ1383" s="20"/>
      <c r="AR1383" s="20"/>
      <c r="AS1383" s="20"/>
      <c r="AT1383" s="20"/>
      <c r="AU1383" s="20"/>
    </row>
    <row r="1384" spans="40:47" x14ac:dyDescent="0.25">
      <c r="AN1384" s="20"/>
      <c r="AQ1384" s="20"/>
      <c r="AR1384" s="20"/>
      <c r="AS1384" s="20"/>
      <c r="AT1384" s="20"/>
      <c r="AU1384" s="20"/>
    </row>
    <row r="1385" spans="40:47" x14ac:dyDescent="0.25">
      <c r="AN1385" s="20"/>
      <c r="AQ1385" s="20"/>
      <c r="AR1385" s="20"/>
      <c r="AS1385" s="20"/>
      <c r="AT1385" s="20"/>
      <c r="AU1385" s="20"/>
    </row>
    <row r="1386" spans="40:47" x14ac:dyDescent="0.25">
      <c r="AN1386" s="20"/>
      <c r="AQ1386" s="20"/>
      <c r="AR1386" s="20"/>
      <c r="AS1386" s="20"/>
      <c r="AT1386" s="20"/>
      <c r="AU1386" s="20"/>
    </row>
    <row r="1387" spans="40:47" x14ac:dyDescent="0.25">
      <c r="AN1387" s="20"/>
      <c r="AQ1387" s="20"/>
      <c r="AR1387" s="20"/>
      <c r="AS1387" s="20"/>
      <c r="AT1387" s="20"/>
      <c r="AU1387" s="20"/>
    </row>
    <row r="1388" spans="40:47" x14ac:dyDescent="0.25">
      <c r="AN1388" s="20"/>
      <c r="AQ1388" s="20"/>
      <c r="AR1388" s="20"/>
      <c r="AS1388" s="20"/>
      <c r="AT1388" s="20"/>
      <c r="AU1388" s="20"/>
    </row>
    <row r="1389" spans="40:47" x14ac:dyDescent="0.25">
      <c r="AN1389" s="20"/>
      <c r="AQ1389" s="20"/>
      <c r="AR1389" s="20"/>
      <c r="AS1389" s="20"/>
      <c r="AT1389" s="20"/>
      <c r="AU1389" s="20"/>
    </row>
    <row r="1390" spans="40:47" x14ac:dyDescent="0.25">
      <c r="AN1390" s="20"/>
      <c r="AQ1390" s="20"/>
      <c r="AR1390" s="20"/>
      <c r="AS1390" s="20"/>
      <c r="AT1390" s="20"/>
      <c r="AU1390" s="20"/>
    </row>
    <row r="1391" spans="40:47" x14ac:dyDescent="0.25">
      <c r="AN1391" s="20"/>
      <c r="AQ1391" s="20"/>
      <c r="AR1391" s="20"/>
      <c r="AS1391" s="20"/>
      <c r="AT1391" s="20"/>
      <c r="AU1391" s="20"/>
    </row>
    <row r="1392" spans="40:47" x14ac:dyDescent="0.25">
      <c r="AN1392" s="20"/>
      <c r="AQ1392" s="20"/>
      <c r="AR1392" s="20"/>
      <c r="AS1392" s="20"/>
      <c r="AT1392" s="20"/>
      <c r="AU1392" s="20"/>
    </row>
    <row r="1393" spans="40:47" x14ac:dyDescent="0.25">
      <c r="AN1393" s="20"/>
      <c r="AQ1393" s="20"/>
      <c r="AR1393" s="20"/>
      <c r="AS1393" s="20"/>
      <c r="AT1393" s="20"/>
      <c r="AU1393" s="20"/>
    </row>
    <row r="1394" spans="40:47" x14ac:dyDescent="0.25">
      <c r="AN1394" s="20"/>
      <c r="AQ1394" s="20"/>
      <c r="AR1394" s="20"/>
      <c r="AS1394" s="20"/>
      <c r="AT1394" s="20"/>
      <c r="AU1394" s="20"/>
    </row>
    <row r="1395" spans="40:47" x14ac:dyDescent="0.25">
      <c r="AN1395" s="20"/>
      <c r="AQ1395" s="20"/>
      <c r="AR1395" s="20"/>
      <c r="AS1395" s="20"/>
      <c r="AT1395" s="20"/>
      <c r="AU1395" s="20"/>
    </row>
    <row r="1396" spans="40:47" x14ac:dyDescent="0.25">
      <c r="AN1396" s="20"/>
      <c r="AQ1396" s="20"/>
      <c r="AR1396" s="20"/>
      <c r="AS1396" s="20"/>
      <c r="AT1396" s="20"/>
      <c r="AU1396" s="20"/>
    </row>
    <row r="1397" spans="40:47" x14ac:dyDescent="0.25">
      <c r="AN1397" s="20"/>
      <c r="AQ1397" s="20"/>
      <c r="AR1397" s="20"/>
      <c r="AS1397" s="20"/>
      <c r="AT1397" s="20"/>
      <c r="AU1397" s="20"/>
    </row>
    <row r="1398" spans="40:47" x14ac:dyDescent="0.25">
      <c r="AN1398" s="20"/>
      <c r="AQ1398" s="20"/>
      <c r="AR1398" s="20"/>
      <c r="AS1398" s="20"/>
      <c r="AT1398" s="20"/>
      <c r="AU1398" s="20"/>
    </row>
    <row r="1399" spans="40:47" x14ac:dyDescent="0.25">
      <c r="AN1399" s="20"/>
      <c r="AQ1399" s="20"/>
      <c r="AR1399" s="20"/>
      <c r="AS1399" s="20"/>
      <c r="AT1399" s="20"/>
      <c r="AU1399" s="20"/>
    </row>
    <row r="1400" spans="40:47" x14ac:dyDescent="0.25">
      <c r="AN1400" s="20"/>
      <c r="AQ1400" s="20"/>
      <c r="AR1400" s="20"/>
      <c r="AS1400" s="20"/>
      <c r="AT1400" s="20"/>
      <c r="AU1400" s="20"/>
    </row>
    <row r="1401" spans="40:47" x14ac:dyDescent="0.25">
      <c r="AN1401" s="20"/>
      <c r="AQ1401" s="20"/>
      <c r="AR1401" s="20"/>
      <c r="AS1401" s="20"/>
      <c r="AT1401" s="20"/>
      <c r="AU1401" s="20"/>
    </row>
    <row r="1402" spans="40:47" x14ac:dyDescent="0.25">
      <c r="AN1402" s="20"/>
      <c r="AQ1402" s="20"/>
      <c r="AR1402" s="20"/>
      <c r="AS1402" s="20"/>
      <c r="AT1402" s="20"/>
      <c r="AU1402" s="20"/>
    </row>
    <row r="1403" spans="40:47" x14ac:dyDescent="0.25">
      <c r="AN1403" s="20"/>
      <c r="AQ1403" s="20"/>
      <c r="AR1403" s="20"/>
      <c r="AS1403" s="20"/>
      <c r="AT1403" s="20"/>
      <c r="AU1403" s="20"/>
    </row>
    <row r="1404" spans="40:47" x14ac:dyDescent="0.25">
      <c r="AN1404" s="20"/>
      <c r="AQ1404" s="20"/>
      <c r="AR1404" s="20"/>
      <c r="AS1404" s="20"/>
      <c r="AT1404" s="20"/>
      <c r="AU1404" s="20"/>
    </row>
    <row r="1405" spans="40:47" x14ac:dyDescent="0.25">
      <c r="AN1405" s="20"/>
      <c r="AQ1405" s="20"/>
      <c r="AR1405" s="20"/>
      <c r="AS1405" s="20"/>
      <c r="AT1405" s="20"/>
      <c r="AU1405" s="20"/>
    </row>
    <row r="1406" spans="40:47" x14ac:dyDescent="0.25">
      <c r="AN1406" s="20"/>
      <c r="AQ1406" s="20"/>
      <c r="AR1406" s="20"/>
      <c r="AS1406" s="20"/>
      <c r="AT1406" s="20"/>
      <c r="AU1406" s="20"/>
    </row>
    <row r="1407" spans="40:47" x14ac:dyDescent="0.25">
      <c r="AN1407" s="20"/>
      <c r="AQ1407" s="20"/>
      <c r="AR1407" s="20"/>
      <c r="AS1407" s="20"/>
      <c r="AT1407" s="20"/>
      <c r="AU1407" s="20"/>
    </row>
    <row r="1408" spans="40:47" x14ac:dyDescent="0.25">
      <c r="AN1408" s="20"/>
      <c r="AQ1408" s="20"/>
      <c r="AR1408" s="20"/>
      <c r="AS1408" s="20"/>
      <c r="AT1408" s="20"/>
      <c r="AU1408" s="20"/>
    </row>
    <row r="1409" spans="40:47" x14ac:dyDescent="0.25">
      <c r="AN1409" s="20"/>
      <c r="AQ1409" s="20"/>
      <c r="AR1409" s="20"/>
      <c r="AS1409" s="20"/>
      <c r="AT1409" s="20"/>
      <c r="AU1409" s="20"/>
    </row>
    <row r="1410" spans="40:47" x14ac:dyDescent="0.25">
      <c r="AN1410" s="20"/>
      <c r="AQ1410" s="20"/>
      <c r="AR1410" s="20"/>
      <c r="AS1410" s="20"/>
      <c r="AT1410" s="20"/>
      <c r="AU1410" s="20"/>
    </row>
    <row r="1411" spans="40:47" x14ac:dyDescent="0.25">
      <c r="AN1411" s="20"/>
      <c r="AQ1411" s="20"/>
      <c r="AR1411" s="20"/>
      <c r="AS1411" s="20"/>
      <c r="AT1411" s="20"/>
      <c r="AU1411" s="20"/>
    </row>
    <row r="1412" spans="40:47" x14ac:dyDescent="0.25">
      <c r="AN1412" s="20"/>
      <c r="AQ1412" s="20"/>
      <c r="AR1412" s="20"/>
      <c r="AS1412" s="20"/>
      <c r="AT1412" s="20"/>
      <c r="AU1412" s="20"/>
    </row>
    <row r="1413" spans="40:47" x14ac:dyDescent="0.25">
      <c r="AN1413" s="20"/>
      <c r="AQ1413" s="20"/>
      <c r="AR1413" s="20"/>
      <c r="AS1413" s="20"/>
      <c r="AT1413" s="20"/>
      <c r="AU1413" s="20"/>
    </row>
    <row r="1414" spans="40:47" x14ac:dyDescent="0.25">
      <c r="AN1414" s="20"/>
      <c r="AQ1414" s="20"/>
      <c r="AR1414" s="20"/>
      <c r="AS1414" s="20"/>
      <c r="AT1414" s="20"/>
      <c r="AU1414" s="20"/>
    </row>
    <row r="1415" spans="40:47" x14ac:dyDescent="0.25">
      <c r="AN1415" s="20"/>
      <c r="AQ1415" s="20"/>
      <c r="AR1415" s="20"/>
      <c r="AS1415" s="20"/>
      <c r="AT1415" s="20"/>
      <c r="AU1415" s="20"/>
    </row>
    <row r="1416" spans="40:47" x14ac:dyDescent="0.25">
      <c r="AN1416" s="20"/>
      <c r="AQ1416" s="20"/>
      <c r="AR1416" s="20"/>
      <c r="AS1416" s="20"/>
      <c r="AT1416" s="20"/>
      <c r="AU1416" s="20"/>
    </row>
    <row r="1417" spans="40:47" x14ac:dyDescent="0.25">
      <c r="AN1417" s="20"/>
      <c r="AQ1417" s="20"/>
      <c r="AR1417" s="20"/>
      <c r="AS1417" s="20"/>
      <c r="AT1417" s="20"/>
      <c r="AU1417" s="20"/>
    </row>
    <row r="1418" spans="40:47" x14ac:dyDescent="0.25">
      <c r="AN1418" s="20"/>
      <c r="AQ1418" s="20"/>
      <c r="AR1418" s="20"/>
      <c r="AS1418" s="20"/>
      <c r="AT1418" s="20"/>
      <c r="AU1418" s="20"/>
    </row>
    <row r="1419" spans="40:47" x14ac:dyDescent="0.25">
      <c r="AN1419" s="20"/>
      <c r="AQ1419" s="20"/>
      <c r="AR1419" s="20"/>
      <c r="AS1419" s="20"/>
      <c r="AT1419" s="20"/>
      <c r="AU1419" s="20"/>
    </row>
    <row r="1420" spans="40:47" x14ac:dyDescent="0.25">
      <c r="AN1420" s="20"/>
      <c r="AQ1420" s="20"/>
      <c r="AR1420" s="20"/>
      <c r="AS1420" s="20"/>
      <c r="AT1420" s="20"/>
      <c r="AU1420" s="20"/>
    </row>
    <row r="1421" spans="40:47" x14ac:dyDescent="0.25">
      <c r="AN1421" s="20"/>
      <c r="AQ1421" s="20"/>
      <c r="AR1421" s="20"/>
      <c r="AS1421" s="20"/>
      <c r="AT1421" s="20"/>
      <c r="AU1421" s="20"/>
    </row>
    <row r="1422" spans="40:47" x14ac:dyDescent="0.25">
      <c r="AN1422" s="20"/>
      <c r="AQ1422" s="20"/>
      <c r="AR1422" s="20"/>
      <c r="AS1422" s="20"/>
      <c r="AT1422" s="20"/>
      <c r="AU1422" s="20"/>
    </row>
    <row r="1423" spans="40:47" x14ac:dyDescent="0.25">
      <c r="AN1423" s="20"/>
      <c r="AQ1423" s="20"/>
      <c r="AR1423" s="20"/>
      <c r="AS1423" s="20"/>
      <c r="AT1423" s="20"/>
      <c r="AU1423" s="20"/>
    </row>
    <row r="1424" spans="40:47" x14ac:dyDescent="0.25">
      <c r="AN1424" s="20"/>
      <c r="AQ1424" s="20"/>
      <c r="AR1424" s="20"/>
      <c r="AS1424" s="20"/>
      <c r="AT1424" s="20"/>
      <c r="AU1424" s="20"/>
    </row>
    <row r="1425" spans="40:47" x14ac:dyDescent="0.25">
      <c r="AN1425" s="20"/>
      <c r="AQ1425" s="20"/>
      <c r="AR1425" s="20"/>
      <c r="AS1425" s="20"/>
      <c r="AT1425" s="20"/>
      <c r="AU1425" s="20"/>
    </row>
    <row r="1426" spans="40:47" x14ac:dyDescent="0.25">
      <c r="AN1426" s="20"/>
      <c r="AQ1426" s="20"/>
      <c r="AR1426" s="20"/>
      <c r="AS1426" s="20"/>
      <c r="AT1426" s="20"/>
      <c r="AU1426" s="20"/>
    </row>
    <row r="1427" spans="40:47" x14ac:dyDescent="0.25">
      <c r="AN1427" s="20"/>
      <c r="AQ1427" s="20"/>
      <c r="AR1427" s="20"/>
      <c r="AS1427" s="20"/>
      <c r="AT1427" s="20"/>
      <c r="AU1427" s="20"/>
    </row>
    <row r="1428" spans="40:47" x14ac:dyDescent="0.25">
      <c r="AN1428" s="20"/>
      <c r="AQ1428" s="20"/>
      <c r="AR1428" s="20"/>
      <c r="AS1428" s="20"/>
      <c r="AT1428" s="20"/>
      <c r="AU1428" s="20"/>
    </row>
    <row r="1429" spans="40:47" x14ac:dyDescent="0.25">
      <c r="AN1429" s="20"/>
      <c r="AQ1429" s="20"/>
      <c r="AR1429" s="20"/>
      <c r="AS1429" s="20"/>
      <c r="AT1429" s="20"/>
      <c r="AU1429" s="20"/>
    </row>
    <row r="1430" spans="40:47" x14ac:dyDescent="0.25">
      <c r="AN1430" s="20"/>
      <c r="AQ1430" s="20"/>
      <c r="AR1430" s="20"/>
      <c r="AS1430" s="20"/>
      <c r="AT1430" s="20"/>
      <c r="AU1430" s="20"/>
    </row>
    <row r="1431" spans="40:47" x14ac:dyDescent="0.25">
      <c r="AN1431" s="20"/>
      <c r="AQ1431" s="20"/>
      <c r="AR1431" s="20"/>
      <c r="AS1431" s="20"/>
      <c r="AT1431" s="20"/>
      <c r="AU1431" s="20"/>
    </row>
    <row r="1432" spans="40:47" x14ac:dyDescent="0.25">
      <c r="AN1432" s="20"/>
      <c r="AQ1432" s="20"/>
      <c r="AR1432" s="20"/>
      <c r="AS1432" s="20"/>
      <c r="AT1432" s="20"/>
      <c r="AU1432" s="20"/>
    </row>
    <row r="1433" spans="40:47" x14ac:dyDescent="0.25">
      <c r="AN1433" s="20"/>
      <c r="AQ1433" s="20"/>
      <c r="AR1433" s="20"/>
      <c r="AS1433" s="20"/>
      <c r="AT1433" s="20"/>
      <c r="AU1433" s="20"/>
    </row>
    <row r="1434" spans="40:47" x14ac:dyDescent="0.25">
      <c r="AN1434" s="20"/>
      <c r="AQ1434" s="20"/>
      <c r="AR1434" s="20"/>
      <c r="AS1434" s="20"/>
      <c r="AT1434" s="20"/>
      <c r="AU1434" s="20"/>
    </row>
    <row r="1435" spans="40:47" x14ac:dyDescent="0.25">
      <c r="AN1435" s="20"/>
      <c r="AQ1435" s="20"/>
      <c r="AR1435" s="20"/>
      <c r="AS1435" s="20"/>
      <c r="AT1435" s="20"/>
      <c r="AU1435" s="20"/>
    </row>
    <row r="1436" spans="40:47" x14ac:dyDescent="0.25">
      <c r="AN1436" s="20"/>
      <c r="AQ1436" s="20"/>
      <c r="AR1436" s="20"/>
      <c r="AS1436" s="20"/>
      <c r="AT1436" s="20"/>
      <c r="AU1436" s="20"/>
    </row>
    <row r="1437" spans="40:47" x14ac:dyDescent="0.25">
      <c r="AN1437" s="20"/>
      <c r="AQ1437" s="20"/>
      <c r="AR1437" s="20"/>
      <c r="AS1437" s="20"/>
      <c r="AT1437" s="20"/>
      <c r="AU1437" s="20"/>
    </row>
    <row r="1438" spans="40:47" x14ac:dyDescent="0.25">
      <c r="AN1438" s="20"/>
      <c r="AQ1438" s="20"/>
      <c r="AR1438" s="20"/>
      <c r="AS1438" s="20"/>
      <c r="AT1438" s="20"/>
      <c r="AU1438" s="20"/>
    </row>
    <row r="1439" spans="40:47" x14ac:dyDescent="0.25">
      <c r="AN1439" s="20"/>
      <c r="AQ1439" s="20"/>
      <c r="AR1439" s="20"/>
      <c r="AS1439" s="20"/>
      <c r="AT1439" s="20"/>
      <c r="AU1439" s="20"/>
    </row>
    <row r="1440" spans="40:47" x14ac:dyDescent="0.25">
      <c r="AN1440" s="20"/>
      <c r="AQ1440" s="20"/>
      <c r="AR1440" s="20"/>
      <c r="AS1440" s="20"/>
      <c r="AT1440" s="20"/>
      <c r="AU1440" s="20"/>
    </row>
    <row r="1441" spans="40:47" x14ac:dyDescent="0.25">
      <c r="AN1441" s="20"/>
      <c r="AQ1441" s="20"/>
      <c r="AR1441" s="20"/>
      <c r="AS1441" s="20"/>
      <c r="AT1441" s="20"/>
      <c r="AU1441" s="20"/>
    </row>
    <row r="1442" spans="40:47" x14ac:dyDescent="0.25">
      <c r="AN1442" s="20"/>
      <c r="AQ1442" s="20"/>
      <c r="AR1442" s="20"/>
      <c r="AS1442" s="20"/>
      <c r="AT1442" s="20"/>
      <c r="AU1442" s="20"/>
    </row>
    <row r="1443" spans="40:47" x14ac:dyDescent="0.25">
      <c r="AN1443" s="20"/>
      <c r="AQ1443" s="20"/>
      <c r="AR1443" s="20"/>
      <c r="AS1443" s="20"/>
      <c r="AT1443" s="20"/>
      <c r="AU1443" s="20"/>
    </row>
    <row r="1444" spans="40:47" x14ac:dyDescent="0.25">
      <c r="AN1444" s="20"/>
      <c r="AQ1444" s="20"/>
      <c r="AR1444" s="20"/>
      <c r="AS1444" s="20"/>
      <c r="AT1444" s="20"/>
      <c r="AU1444" s="20"/>
    </row>
    <row r="1445" spans="40:47" x14ac:dyDescent="0.25">
      <c r="AN1445" s="20"/>
      <c r="AQ1445" s="20"/>
      <c r="AR1445" s="20"/>
      <c r="AS1445" s="20"/>
      <c r="AT1445" s="20"/>
      <c r="AU1445" s="20"/>
    </row>
    <row r="1446" spans="40:47" x14ac:dyDescent="0.25">
      <c r="AN1446" s="20"/>
      <c r="AQ1446" s="20"/>
      <c r="AR1446" s="20"/>
      <c r="AS1446" s="20"/>
      <c r="AT1446" s="20"/>
      <c r="AU1446" s="20"/>
    </row>
    <row r="1447" spans="40:47" x14ac:dyDescent="0.25">
      <c r="AN1447" s="20"/>
      <c r="AQ1447" s="20"/>
      <c r="AR1447" s="20"/>
      <c r="AS1447" s="20"/>
      <c r="AT1447" s="20"/>
      <c r="AU1447" s="20"/>
    </row>
    <row r="1448" spans="40:47" x14ac:dyDescent="0.25">
      <c r="AN1448" s="20"/>
      <c r="AQ1448" s="20"/>
      <c r="AR1448" s="20"/>
      <c r="AS1448" s="20"/>
      <c r="AT1448" s="20"/>
      <c r="AU1448" s="20"/>
    </row>
    <row r="1449" spans="40:47" x14ac:dyDescent="0.25">
      <c r="AN1449" s="20"/>
      <c r="AQ1449" s="20"/>
      <c r="AR1449" s="20"/>
      <c r="AS1449" s="20"/>
      <c r="AT1449" s="20"/>
      <c r="AU1449" s="20"/>
    </row>
    <row r="1450" spans="40:47" x14ac:dyDescent="0.25">
      <c r="AN1450" s="20"/>
      <c r="AQ1450" s="20"/>
      <c r="AR1450" s="20"/>
      <c r="AS1450" s="20"/>
      <c r="AT1450" s="20"/>
      <c r="AU1450" s="20"/>
    </row>
    <row r="1451" spans="40:47" x14ac:dyDescent="0.25">
      <c r="AN1451" s="20"/>
      <c r="AQ1451" s="20"/>
      <c r="AR1451" s="20"/>
      <c r="AS1451" s="20"/>
      <c r="AT1451" s="20"/>
      <c r="AU1451" s="20"/>
    </row>
    <row r="1452" spans="40:47" x14ac:dyDescent="0.25">
      <c r="AN1452" s="20"/>
      <c r="AQ1452" s="20"/>
      <c r="AR1452" s="20"/>
      <c r="AS1452" s="20"/>
      <c r="AT1452" s="20"/>
      <c r="AU1452" s="20"/>
    </row>
    <row r="1453" spans="40:47" x14ac:dyDescent="0.25">
      <c r="AN1453" s="20"/>
      <c r="AQ1453" s="20"/>
      <c r="AR1453" s="20"/>
      <c r="AS1453" s="20"/>
      <c r="AT1453" s="20"/>
      <c r="AU1453" s="20"/>
    </row>
    <row r="1454" spans="40:47" x14ac:dyDescent="0.25">
      <c r="AN1454" s="20"/>
      <c r="AQ1454" s="20"/>
      <c r="AR1454" s="20"/>
      <c r="AS1454" s="20"/>
      <c r="AT1454" s="20"/>
      <c r="AU1454" s="20"/>
    </row>
    <row r="1455" spans="40:47" x14ac:dyDescent="0.25">
      <c r="AN1455" s="20"/>
      <c r="AQ1455" s="20"/>
      <c r="AR1455" s="20"/>
      <c r="AS1455" s="20"/>
      <c r="AT1455" s="20"/>
      <c r="AU1455" s="20"/>
    </row>
    <row r="1456" spans="40:47" x14ac:dyDescent="0.25">
      <c r="AN1456" s="20"/>
      <c r="AQ1456" s="20"/>
      <c r="AR1456" s="20"/>
      <c r="AS1456" s="20"/>
      <c r="AT1456" s="20"/>
      <c r="AU1456" s="20"/>
    </row>
    <row r="1457" spans="40:47" x14ac:dyDescent="0.25">
      <c r="AN1457" s="20"/>
      <c r="AQ1457" s="20"/>
      <c r="AR1457" s="20"/>
      <c r="AS1457" s="20"/>
      <c r="AT1457" s="20"/>
      <c r="AU1457" s="20"/>
    </row>
    <row r="1458" spans="40:47" x14ac:dyDescent="0.25">
      <c r="AN1458" s="20"/>
      <c r="AQ1458" s="20"/>
      <c r="AR1458" s="20"/>
      <c r="AS1458" s="20"/>
      <c r="AT1458" s="20"/>
      <c r="AU1458" s="20"/>
    </row>
    <row r="1459" spans="40:47" x14ac:dyDescent="0.25">
      <c r="AN1459" s="20"/>
      <c r="AQ1459" s="20"/>
      <c r="AR1459" s="20"/>
      <c r="AS1459" s="20"/>
      <c r="AT1459" s="20"/>
      <c r="AU1459" s="20"/>
    </row>
    <row r="1460" spans="40:47" x14ac:dyDescent="0.25">
      <c r="AN1460" s="20"/>
      <c r="AQ1460" s="20"/>
      <c r="AR1460" s="20"/>
      <c r="AS1460" s="20"/>
      <c r="AT1460" s="20"/>
      <c r="AU1460" s="20"/>
    </row>
    <row r="1461" spans="40:47" x14ac:dyDescent="0.25">
      <c r="AN1461" s="20"/>
      <c r="AQ1461" s="20"/>
      <c r="AR1461" s="20"/>
      <c r="AS1461" s="20"/>
      <c r="AT1461" s="20"/>
      <c r="AU1461" s="20"/>
    </row>
    <row r="1462" spans="40:47" x14ac:dyDescent="0.25">
      <c r="AN1462" s="20"/>
      <c r="AQ1462" s="20"/>
      <c r="AR1462" s="20"/>
      <c r="AS1462" s="20"/>
      <c r="AT1462" s="20"/>
      <c r="AU1462" s="20"/>
    </row>
    <row r="1463" spans="40:47" x14ac:dyDescent="0.25">
      <c r="AN1463" s="20"/>
      <c r="AQ1463" s="20"/>
      <c r="AR1463" s="20"/>
      <c r="AS1463" s="20"/>
      <c r="AT1463" s="20"/>
      <c r="AU1463" s="20"/>
    </row>
    <row r="1464" spans="40:47" x14ac:dyDescent="0.25">
      <c r="AN1464" s="20"/>
      <c r="AQ1464" s="20"/>
      <c r="AR1464" s="20"/>
      <c r="AS1464" s="20"/>
      <c r="AT1464" s="20"/>
      <c r="AU1464" s="20"/>
    </row>
    <row r="1465" spans="40:47" x14ac:dyDescent="0.25">
      <c r="AN1465" s="20"/>
      <c r="AQ1465" s="20"/>
      <c r="AR1465" s="20"/>
      <c r="AS1465" s="20"/>
      <c r="AT1465" s="20"/>
      <c r="AU1465" s="20"/>
    </row>
    <row r="1466" spans="40:47" x14ac:dyDescent="0.25">
      <c r="AN1466" s="20"/>
      <c r="AQ1466" s="20"/>
      <c r="AR1466" s="20"/>
      <c r="AS1466" s="20"/>
      <c r="AT1466" s="20"/>
      <c r="AU1466" s="20"/>
    </row>
    <row r="1467" spans="40:47" x14ac:dyDescent="0.25">
      <c r="AN1467" s="20"/>
      <c r="AQ1467" s="20"/>
      <c r="AR1467" s="20"/>
      <c r="AS1467" s="20"/>
      <c r="AT1467" s="20"/>
      <c r="AU1467" s="20"/>
    </row>
    <row r="1468" spans="40:47" x14ac:dyDescent="0.25">
      <c r="AN1468" s="20"/>
      <c r="AQ1468" s="20"/>
      <c r="AR1468" s="20"/>
      <c r="AS1468" s="20"/>
      <c r="AT1468" s="20"/>
      <c r="AU1468" s="20"/>
    </row>
    <row r="1469" spans="40:47" x14ac:dyDescent="0.25">
      <c r="AN1469" s="20"/>
      <c r="AQ1469" s="20"/>
      <c r="AR1469" s="20"/>
      <c r="AS1469" s="20"/>
      <c r="AT1469" s="20"/>
      <c r="AU1469" s="20"/>
    </row>
    <row r="1470" spans="40:47" x14ac:dyDescent="0.25">
      <c r="AN1470" s="20"/>
      <c r="AQ1470" s="20"/>
      <c r="AR1470" s="20"/>
      <c r="AS1470" s="20"/>
      <c r="AT1470" s="20"/>
      <c r="AU1470" s="20"/>
    </row>
    <row r="1471" spans="40:47" x14ac:dyDescent="0.25">
      <c r="AN1471" s="20"/>
      <c r="AQ1471" s="20"/>
      <c r="AR1471" s="20"/>
      <c r="AS1471" s="20"/>
      <c r="AT1471" s="20"/>
      <c r="AU1471" s="20"/>
    </row>
    <row r="1472" spans="40:47" x14ac:dyDescent="0.25">
      <c r="AN1472" s="20"/>
      <c r="AQ1472" s="20"/>
      <c r="AR1472" s="20"/>
      <c r="AS1472" s="20"/>
      <c r="AT1472" s="20"/>
      <c r="AU1472" s="20"/>
    </row>
    <row r="1473" spans="40:47" x14ac:dyDescent="0.25">
      <c r="AN1473" s="20"/>
      <c r="AQ1473" s="20"/>
      <c r="AR1473" s="20"/>
      <c r="AS1473" s="20"/>
      <c r="AT1473" s="20"/>
      <c r="AU1473" s="20"/>
    </row>
    <row r="1474" spans="40:47" x14ac:dyDescent="0.25">
      <c r="AN1474" s="20"/>
      <c r="AQ1474" s="20"/>
      <c r="AR1474" s="20"/>
      <c r="AS1474" s="20"/>
      <c r="AT1474" s="20"/>
      <c r="AU1474" s="20"/>
    </row>
    <row r="1475" spans="40:47" x14ac:dyDescent="0.25">
      <c r="AN1475" s="20"/>
      <c r="AQ1475" s="20"/>
      <c r="AR1475" s="20"/>
      <c r="AS1475" s="20"/>
      <c r="AT1475" s="20"/>
      <c r="AU1475" s="20"/>
    </row>
    <row r="1476" spans="40:47" x14ac:dyDescent="0.25">
      <c r="AN1476" s="20"/>
      <c r="AQ1476" s="20"/>
      <c r="AR1476" s="20"/>
      <c r="AS1476" s="20"/>
      <c r="AT1476" s="20"/>
      <c r="AU1476" s="20"/>
    </row>
    <row r="1477" spans="40:47" x14ac:dyDescent="0.25">
      <c r="AN1477" s="20"/>
      <c r="AQ1477" s="20"/>
      <c r="AR1477" s="20"/>
      <c r="AS1477" s="20"/>
      <c r="AT1477" s="20"/>
      <c r="AU1477" s="20"/>
    </row>
    <row r="1478" spans="40:47" x14ac:dyDescent="0.25">
      <c r="AN1478" s="20"/>
      <c r="AQ1478" s="20"/>
      <c r="AR1478" s="20"/>
      <c r="AS1478" s="20"/>
      <c r="AT1478" s="20"/>
      <c r="AU1478" s="20"/>
    </row>
    <row r="1479" spans="40:47" x14ac:dyDescent="0.25">
      <c r="AN1479" s="20"/>
      <c r="AQ1479" s="20"/>
      <c r="AR1479" s="20"/>
      <c r="AS1479" s="20"/>
      <c r="AT1479" s="20"/>
      <c r="AU1479" s="20"/>
    </row>
    <row r="1480" spans="40:47" x14ac:dyDescent="0.25">
      <c r="AN1480" s="20"/>
      <c r="AQ1480" s="20"/>
      <c r="AR1480" s="20"/>
      <c r="AS1480" s="20"/>
      <c r="AT1480" s="20"/>
      <c r="AU1480" s="20"/>
    </row>
    <row r="1481" spans="40:47" x14ac:dyDescent="0.25">
      <c r="AN1481" s="20"/>
      <c r="AQ1481" s="20"/>
      <c r="AR1481" s="20"/>
      <c r="AS1481" s="20"/>
      <c r="AT1481" s="20"/>
      <c r="AU1481" s="20"/>
    </row>
    <row r="1482" spans="40:47" x14ac:dyDescent="0.25">
      <c r="AN1482" s="20"/>
      <c r="AQ1482" s="20"/>
      <c r="AR1482" s="20"/>
      <c r="AS1482" s="20"/>
      <c r="AT1482" s="20"/>
      <c r="AU1482" s="20"/>
    </row>
    <row r="1483" spans="40:47" x14ac:dyDescent="0.25">
      <c r="AN1483" s="20"/>
      <c r="AQ1483" s="20"/>
      <c r="AR1483" s="20"/>
      <c r="AS1483" s="20"/>
      <c r="AT1483" s="20"/>
      <c r="AU1483" s="20"/>
    </row>
    <row r="1484" spans="40:47" x14ac:dyDescent="0.25">
      <c r="AN1484" s="20"/>
      <c r="AQ1484" s="20"/>
      <c r="AR1484" s="20"/>
      <c r="AS1484" s="20"/>
      <c r="AT1484" s="20"/>
      <c r="AU1484" s="20"/>
    </row>
    <row r="1485" spans="40:47" x14ac:dyDescent="0.25">
      <c r="AN1485" s="20"/>
      <c r="AQ1485" s="20"/>
      <c r="AR1485" s="20"/>
      <c r="AS1485" s="20"/>
      <c r="AT1485" s="20"/>
      <c r="AU1485" s="20"/>
    </row>
    <row r="1486" spans="40:47" x14ac:dyDescent="0.25">
      <c r="AN1486" s="20"/>
      <c r="AQ1486" s="20"/>
      <c r="AR1486" s="20"/>
      <c r="AS1486" s="20"/>
      <c r="AT1486" s="20"/>
      <c r="AU1486" s="20"/>
    </row>
    <row r="1487" spans="40:47" x14ac:dyDescent="0.25">
      <c r="AN1487" s="20"/>
      <c r="AQ1487" s="20"/>
      <c r="AR1487" s="20"/>
      <c r="AS1487" s="20"/>
      <c r="AT1487" s="20"/>
      <c r="AU1487" s="20"/>
    </row>
    <row r="1488" spans="40:47" x14ac:dyDescent="0.25">
      <c r="AN1488" s="20"/>
      <c r="AQ1488" s="20"/>
      <c r="AR1488" s="20"/>
      <c r="AS1488" s="20"/>
      <c r="AT1488" s="20"/>
      <c r="AU1488" s="20"/>
    </row>
    <row r="1489" spans="40:47" x14ac:dyDescent="0.25">
      <c r="AN1489" s="20"/>
      <c r="AQ1489" s="20"/>
      <c r="AR1489" s="20"/>
      <c r="AS1489" s="20"/>
      <c r="AT1489" s="20"/>
      <c r="AU1489" s="20"/>
    </row>
    <row r="1490" spans="40:47" x14ac:dyDescent="0.25">
      <c r="AN1490" s="20"/>
      <c r="AQ1490" s="20"/>
      <c r="AR1490" s="20"/>
      <c r="AS1490" s="20"/>
      <c r="AT1490" s="20"/>
      <c r="AU1490" s="20"/>
    </row>
    <row r="1491" spans="40:47" x14ac:dyDescent="0.25">
      <c r="AN1491" s="20"/>
      <c r="AQ1491" s="20"/>
      <c r="AR1491" s="20"/>
      <c r="AS1491" s="20"/>
      <c r="AT1491" s="20"/>
      <c r="AU1491" s="20"/>
    </row>
    <row r="1492" spans="40:47" x14ac:dyDescent="0.25">
      <c r="AN1492" s="20"/>
      <c r="AQ1492" s="20"/>
      <c r="AR1492" s="20"/>
      <c r="AS1492" s="20"/>
      <c r="AT1492" s="20"/>
      <c r="AU1492" s="20"/>
    </row>
    <row r="1493" spans="40:47" x14ac:dyDescent="0.25">
      <c r="AN1493" s="20"/>
      <c r="AQ1493" s="20"/>
      <c r="AR1493" s="20"/>
      <c r="AS1493" s="20"/>
      <c r="AT1493" s="20"/>
      <c r="AU1493" s="20"/>
    </row>
    <row r="1494" spans="40:47" x14ac:dyDescent="0.25">
      <c r="AN1494" s="20"/>
      <c r="AQ1494" s="20"/>
      <c r="AR1494" s="20"/>
      <c r="AS1494" s="20"/>
      <c r="AT1494" s="20"/>
      <c r="AU1494" s="20"/>
    </row>
    <row r="1495" spans="40:47" x14ac:dyDescent="0.25">
      <c r="AN1495" s="20"/>
      <c r="AQ1495" s="20"/>
      <c r="AR1495" s="20"/>
      <c r="AS1495" s="20"/>
      <c r="AT1495" s="20"/>
      <c r="AU1495" s="20"/>
    </row>
    <row r="1496" spans="40:47" x14ac:dyDescent="0.25">
      <c r="AN1496" s="20"/>
      <c r="AQ1496" s="20"/>
      <c r="AR1496" s="20"/>
      <c r="AS1496" s="20"/>
      <c r="AT1496" s="20"/>
      <c r="AU1496" s="20"/>
    </row>
    <row r="1497" spans="40:47" x14ac:dyDescent="0.25">
      <c r="AN1497" s="20"/>
      <c r="AQ1497" s="20"/>
      <c r="AR1497" s="20"/>
      <c r="AS1497" s="20"/>
      <c r="AT1497" s="20"/>
      <c r="AU1497" s="20"/>
    </row>
    <row r="1498" spans="40:47" x14ac:dyDescent="0.25">
      <c r="AN1498" s="20"/>
      <c r="AQ1498" s="20"/>
      <c r="AR1498" s="20"/>
      <c r="AS1498" s="20"/>
      <c r="AT1498" s="20"/>
      <c r="AU1498" s="20"/>
    </row>
    <row r="1499" spans="40:47" x14ac:dyDescent="0.25">
      <c r="AN1499" s="20"/>
      <c r="AQ1499" s="20"/>
      <c r="AR1499" s="20"/>
      <c r="AS1499" s="20"/>
      <c r="AT1499" s="20"/>
      <c r="AU1499" s="20"/>
    </row>
    <row r="1500" spans="40:47" x14ac:dyDescent="0.25">
      <c r="AN1500" s="20"/>
      <c r="AQ1500" s="20"/>
      <c r="AR1500" s="20"/>
      <c r="AS1500" s="20"/>
      <c r="AT1500" s="20"/>
      <c r="AU1500" s="20"/>
    </row>
    <row r="1501" spans="40:47" x14ac:dyDescent="0.25">
      <c r="AN1501" s="20"/>
      <c r="AQ1501" s="20"/>
      <c r="AR1501" s="20"/>
      <c r="AS1501" s="20"/>
      <c r="AT1501" s="20"/>
      <c r="AU1501" s="20"/>
    </row>
    <row r="1502" spans="40:47" x14ac:dyDescent="0.25">
      <c r="AN1502" s="20"/>
      <c r="AQ1502" s="20"/>
      <c r="AR1502" s="20"/>
      <c r="AS1502" s="20"/>
      <c r="AT1502" s="20"/>
      <c r="AU1502" s="20"/>
    </row>
    <row r="1503" spans="40:47" x14ac:dyDescent="0.25">
      <c r="AN1503" s="20"/>
      <c r="AQ1503" s="20"/>
      <c r="AR1503" s="20"/>
      <c r="AS1503" s="20"/>
      <c r="AT1503" s="20"/>
      <c r="AU1503" s="20"/>
    </row>
    <row r="1504" spans="40:47" x14ac:dyDescent="0.25">
      <c r="AN1504" s="20"/>
      <c r="AQ1504" s="20"/>
      <c r="AR1504" s="20"/>
      <c r="AS1504" s="20"/>
      <c r="AT1504" s="20"/>
      <c r="AU1504" s="20"/>
    </row>
    <row r="1505" spans="40:47" x14ac:dyDescent="0.25">
      <c r="AN1505" s="20"/>
      <c r="AQ1505" s="20"/>
      <c r="AR1505" s="20"/>
      <c r="AS1505" s="20"/>
      <c r="AT1505" s="20"/>
      <c r="AU1505" s="20"/>
    </row>
    <row r="1506" spans="40:47" x14ac:dyDescent="0.25">
      <c r="AN1506" s="20"/>
      <c r="AQ1506" s="20"/>
      <c r="AR1506" s="20"/>
      <c r="AS1506" s="20"/>
      <c r="AT1506" s="20"/>
      <c r="AU1506" s="20"/>
    </row>
    <row r="1507" spans="40:47" x14ac:dyDescent="0.25">
      <c r="AN1507" s="20"/>
      <c r="AQ1507" s="20"/>
      <c r="AR1507" s="20"/>
      <c r="AS1507" s="20"/>
      <c r="AT1507" s="20"/>
      <c r="AU1507" s="20"/>
    </row>
    <row r="1508" spans="40:47" x14ac:dyDescent="0.25">
      <c r="AN1508" s="20"/>
      <c r="AQ1508" s="20"/>
      <c r="AR1508" s="20"/>
      <c r="AS1508" s="20"/>
      <c r="AT1508" s="20"/>
      <c r="AU1508" s="20"/>
    </row>
    <row r="1509" spans="40:47" x14ac:dyDescent="0.25">
      <c r="AN1509" s="20"/>
      <c r="AQ1509" s="20"/>
      <c r="AR1509" s="20"/>
      <c r="AS1509" s="20"/>
      <c r="AT1509" s="20"/>
      <c r="AU1509" s="20"/>
    </row>
    <row r="1510" spans="40:47" x14ac:dyDescent="0.25">
      <c r="AN1510" s="20"/>
      <c r="AQ1510" s="20"/>
      <c r="AR1510" s="20"/>
      <c r="AS1510" s="20"/>
      <c r="AT1510" s="20"/>
      <c r="AU1510" s="20"/>
    </row>
    <row r="1511" spans="40:47" x14ac:dyDescent="0.25">
      <c r="AN1511" s="20"/>
      <c r="AQ1511" s="20"/>
      <c r="AR1511" s="20"/>
      <c r="AS1511" s="20"/>
      <c r="AT1511" s="20"/>
      <c r="AU1511" s="20"/>
    </row>
    <row r="1512" spans="40:47" x14ac:dyDescent="0.25">
      <c r="AN1512" s="20"/>
      <c r="AQ1512" s="20"/>
      <c r="AR1512" s="20"/>
      <c r="AS1512" s="20"/>
      <c r="AT1512" s="20"/>
      <c r="AU1512" s="20"/>
    </row>
    <row r="1513" spans="40:47" x14ac:dyDescent="0.25">
      <c r="AN1513" s="20"/>
      <c r="AQ1513" s="20"/>
      <c r="AR1513" s="20"/>
      <c r="AS1513" s="20"/>
      <c r="AT1513" s="20"/>
      <c r="AU1513" s="20"/>
    </row>
    <row r="1514" spans="40:47" x14ac:dyDescent="0.25">
      <c r="AN1514" s="20"/>
      <c r="AQ1514" s="20"/>
      <c r="AR1514" s="20"/>
      <c r="AS1514" s="20"/>
      <c r="AT1514" s="20"/>
      <c r="AU1514" s="20"/>
    </row>
    <row r="1515" spans="40:47" x14ac:dyDescent="0.25">
      <c r="AN1515" s="20"/>
      <c r="AQ1515" s="20"/>
      <c r="AR1515" s="20"/>
      <c r="AS1515" s="20"/>
      <c r="AT1515" s="20"/>
      <c r="AU1515" s="20"/>
    </row>
    <row r="1516" spans="40:47" x14ac:dyDescent="0.25">
      <c r="AN1516" s="20"/>
      <c r="AQ1516" s="20"/>
      <c r="AR1516" s="20"/>
      <c r="AS1516" s="20"/>
      <c r="AT1516" s="20"/>
      <c r="AU1516" s="20"/>
    </row>
    <row r="1517" spans="40:47" x14ac:dyDescent="0.25">
      <c r="AN1517" s="20"/>
      <c r="AQ1517" s="20"/>
      <c r="AR1517" s="20"/>
      <c r="AS1517" s="20"/>
      <c r="AT1517" s="20"/>
      <c r="AU1517" s="20"/>
    </row>
    <row r="1518" spans="40:47" x14ac:dyDescent="0.25">
      <c r="AN1518" s="20"/>
      <c r="AQ1518" s="20"/>
      <c r="AR1518" s="20"/>
      <c r="AS1518" s="20"/>
      <c r="AT1518" s="20"/>
      <c r="AU1518" s="20"/>
    </row>
    <row r="1519" spans="40:47" x14ac:dyDescent="0.25">
      <c r="AN1519" s="20"/>
      <c r="AQ1519" s="20"/>
      <c r="AR1519" s="20"/>
      <c r="AS1519" s="20"/>
      <c r="AT1519" s="20"/>
      <c r="AU1519" s="20"/>
    </row>
    <row r="1520" spans="40:47" x14ac:dyDescent="0.25">
      <c r="AN1520" s="20"/>
      <c r="AQ1520" s="20"/>
      <c r="AR1520" s="20"/>
      <c r="AS1520" s="20"/>
      <c r="AT1520" s="20"/>
      <c r="AU1520" s="20"/>
    </row>
    <row r="1521" spans="40:47" x14ac:dyDescent="0.25">
      <c r="AN1521" s="20"/>
      <c r="AQ1521" s="20"/>
      <c r="AR1521" s="20"/>
      <c r="AS1521" s="20"/>
      <c r="AT1521" s="20"/>
      <c r="AU1521" s="20"/>
    </row>
    <row r="1522" spans="40:47" x14ac:dyDescent="0.25">
      <c r="AN1522" s="20"/>
      <c r="AQ1522" s="20"/>
      <c r="AR1522" s="20"/>
      <c r="AS1522" s="20"/>
      <c r="AT1522" s="20"/>
      <c r="AU1522" s="20"/>
    </row>
    <row r="1523" spans="40:47" x14ac:dyDescent="0.25">
      <c r="AN1523" s="20"/>
      <c r="AQ1523" s="20"/>
      <c r="AR1523" s="20"/>
      <c r="AS1523" s="20"/>
      <c r="AT1523" s="20"/>
      <c r="AU1523" s="20"/>
    </row>
    <row r="1524" spans="40:47" x14ac:dyDescent="0.25">
      <c r="AN1524" s="20"/>
      <c r="AQ1524" s="20"/>
      <c r="AR1524" s="20"/>
      <c r="AS1524" s="20"/>
      <c r="AT1524" s="20"/>
      <c r="AU1524" s="20"/>
    </row>
    <row r="1525" spans="40:47" x14ac:dyDescent="0.25">
      <c r="AN1525" s="20"/>
      <c r="AQ1525" s="20"/>
      <c r="AR1525" s="20"/>
      <c r="AS1525" s="20"/>
      <c r="AT1525" s="20"/>
      <c r="AU1525" s="20"/>
    </row>
    <row r="1526" spans="40:47" x14ac:dyDescent="0.25">
      <c r="AN1526" s="20"/>
      <c r="AQ1526" s="20"/>
      <c r="AR1526" s="20"/>
      <c r="AS1526" s="20"/>
      <c r="AT1526" s="20"/>
      <c r="AU1526" s="20"/>
    </row>
    <row r="1527" spans="40:47" x14ac:dyDescent="0.25">
      <c r="AN1527" s="20"/>
      <c r="AQ1527" s="20"/>
      <c r="AR1527" s="20"/>
      <c r="AS1527" s="20"/>
      <c r="AT1527" s="20"/>
      <c r="AU1527" s="20"/>
    </row>
    <row r="1528" spans="40:47" x14ac:dyDescent="0.25">
      <c r="AN1528" s="20"/>
      <c r="AQ1528" s="20"/>
      <c r="AR1528" s="20"/>
      <c r="AS1528" s="20"/>
      <c r="AT1528" s="20"/>
      <c r="AU1528" s="20"/>
    </row>
    <row r="1529" spans="40:47" x14ac:dyDescent="0.25">
      <c r="AN1529" s="20"/>
      <c r="AQ1529" s="20"/>
      <c r="AR1529" s="20"/>
      <c r="AS1529" s="20"/>
      <c r="AT1529" s="20"/>
      <c r="AU1529" s="20"/>
    </row>
    <row r="1530" spans="40:47" x14ac:dyDescent="0.25">
      <c r="AN1530" s="20"/>
      <c r="AQ1530" s="20"/>
      <c r="AR1530" s="20"/>
      <c r="AS1530" s="20"/>
      <c r="AT1530" s="20"/>
      <c r="AU1530" s="20"/>
    </row>
    <row r="1531" spans="40:47" x14ac:dyDescent="0.25">
      <c r="AN1531" s="20"/>
      <c r="AQ1531" s="20"/>
      <c r="AR1531" s="20"/>
      <c r="AS1531" s="20"/>
      <c r="AT1531" s="20"/>
      <c r="AU1531" s="20"/>
    </row>
    <row r="1532" spans="40:47" x14ac:dyDescent="0.25">
      <c r="AN1532" s="20"/>
      <c r="AQ1532" s="20"/>
      <c r="AR1532" s="20"/>
      <c r="AS1532" s="20"/>
      <c r="AT1532" s="20"/>
      <c r="AU1532" s="20"/>
    </row>
    <row r="1533" spans="40:47" x14ac:dyDescent="0.25">
      <c r="AN1533" s="20"/>
      <c r="AQ1533" s="20"/>
      <c r="AR1533" s="20"/>
      <c r="AS1533" s="20"/>
      <c r="AT1533" s="20"/>
      <c r="AU1533" s="20"/>
    </row>
    <row r="1534" spans="40:47" x14ac:dyDescent="0.25">
      <c r="AN1534" s="20"/>
      <c r="AQ1534" s="20"/>
      <c r="AR1534" s="20"/>
      <c r="AS1534" s="20"/>
      <c r="AT1534" s="20"/>
      <c r="AU1534" s="20"/>
    </row>
    <row r="1535" spans="40:47" x14ac:dyDescent="0.25">
      <c r="AN1535" s="20"/>
      <c r="AQ1535" s="20"/>
      <c r="AR1535" s="20"/>
      <c r="AS1535" s="20"/>
      <c r="AT1535" s="20"/>
      <c r="AU1535" s="20"/>
    </row>
    <row r="1536" spans="40:47" x14ac:dyDescent="0.25">
      <c r="AN1536" s="20"/>
      <c r="AQ1536" s="20"/>
      <c r="AR1536" s="20"/>
      <c r="AS1536" s="20"/>
      <c r="AT1536" s="20"/>
      <c r="AU1536" s="20"/>
    </row>
    <row r="1537" spans="40:47" x14ac:dyDescent="0.25">
      <c r="AN1537" s="20"/>
      <c r="AQ1537" s="20"/>
      <c r="AR1537" s="20"/>
      <c r="AS1537" s="20"/>
      <c r="AT1537" s="20"/>
      <c r="AU1537" s="20"/>
    </row>
    <row r="1538" spans="40:47" x14ac:dyDescent="0.25">
      <c r="AN1538" s="20"/>
      <c r="AQ1538" s="20"/>
      <c r="AR1538" s="20"/>
      <c r="AS1538" s="20"/>
      <c r="AT1538" s="20"/>
      <c r="AU1538" s="20"/>
    </row>
    <row r="1539" spans="40:47" x14ac:dyDescent="0.25">
      <c r="AN1539" s="20"/>
      <c r="AQ1539" s="20"/>
      <c r="AR1539" s="20"/>
      <c r="AS1539" s="20"/>
      <c r="AT1539" s="20"/>
      <c r="AU1539" s="20"/>
    </row>
    <row r="1540" spans="40:47" x14ac:dyDescent="0.25">
      <c r="AN1540" s="20"/>
      <c r="AQ1540" s="20"/>
      <c r="AR1540" s="20"/>
      <c r="AS1540" s="20"/>
      <c r="AT1540" s="20"/>
      <c r="AU1540" s="20"/>
    </row>
    <row r="1541" spans="40:47" x14ac:dyDescent="0.25">
      <c r="AN1541" s="20"/>
      <c r="AQ1541" s="20"/>
      <c r="AR1541" s="20"/>
      <c r="AS1541" s="20"/>
      <c r="AT1541" s="20"/>
      <c r="AU1541" s="20"/>
    </row>
    <row r="1542" spans="40:47" x14ac:dyDescent="0.25">
      <c r="AN1542" s="20"/>
      <c r="AQ1542" s="20"/>
      <c r="AR1542" s="20"/>
      <c r="AS1542" s="20"/>
      <c r="AT1542" s="20"/>
      <c r="AU1542" s="20"/>
    </row>
    <row r="1543" spans="40:47" x14ac:dyDescent="0.25">
      <c r="AN1543" s="20"/>
      <c r="AQ1543" s="20"/>
      <c r="AR1543" s="20"/>
      <c r="AS1543" s="20"/>
      <c r="AT1543" s="20"/>
      <c r="AU1543" s="20"/>
    </row>
    <row r="1544" spans="40:47" x14ac:dyDescent="0.25">
      <c r="AN1544" s="20"/>
      <c r="AQ1544" s="20"/>
      <c r="AR1544" s="20"/>
      <c r="AS1544" s="20"/>
      <c r="AT1544" s="20"/>
      <c r="AU1544" s="20"/>
    </row>
    <row r="1545" spans="40:47" x14ac:dyDescent="0.25">
      <c r="AN1545" s="20"/>
      <c r="AQ1545" s="20"/>
      <c r="AR1545" s="20"/>
      <c r="AS1545" s="20"/>
      <c r="AT1545" s="20"/>
      <c r="AU1545" s="20"/>
    </row>
    <row r="1546" spans="40:47" x14ac:dyDescent="0.25">
      <c r="AN1546" s="20"/>
      <c r="AQ1546" s="20"/>
      <c r="AR1546" s="20"/>
      <c r="AS1546" s="20"/>
      <c r="AT1546" s="20"/>
      <c r="AU1546" s="20"/>
    </row>
    <row r="1547" spans="40:47" x14ac:dyDescent="0.25">
      <c r="AN1547" s="20"/>
      <c r="AQ1547" s="20"/>
      <c r="AR1547" s="20"/>
      <c r="AS1547" s="20"/>
      <c r="AT1547" s="20"/>
      <c r="AU1547" s="20"/>
    </row>
    <row r="1548" spans="40:47" x14ac:dyDescent="0.25">
      <c r="AN1548" s="20"/>
      <c r="AQ1548" s="20"/>
      <c r="AR1548" s="20"/>
      <c r="AS1548" s="20"/>
      <c r="AT1548" s="20"/>
      <c r="AU1548" s="20"/>
    </row>
    <row r="1549" spans="40:47" x14ac:dyDescent="0.25">
      <c r="AN1549" s="20"/>
      <c r="AQ1549" s="20"/>
      <c r="AR1549" s="20"/>
      <c r="AS1549" s="20"/>
      <c r="AT1549" s="20"/>
      <c r="AU1549" s="20"/>
    </row>
    <row r="1550" spans="40:47" x14ac:dyDescent="0.25">
      <c r="AN1550" s="20"/>
      <c r="AQ1550" s="20"/>
      <c r="AR1550" s="20"/>
      <c r="AS1550" s="20"/>
      <c r="AT1550" s="20"/>
      <c r="AU1550" s="20"/>
    </row>
    <row r="1551" spans="40:47" x14ac:dyDescent="0.25">
      <c r="AN1551" s="20"/>
      <c r="AQ1551" s="20"/>
      <c r="AR1551" s="20"/>
      <c r="AS1551" s="20"/>
      <c r="AT1551" s="20"/>
      <c r="AU1551" s="20"/>
    </row>
    <row r="1552" spans="40:47" x14ac:dyDescent="0.25">
      <c r="AN1552" s="20"/>
      <c r="AQ1552" s="20"/>
      <c r="AR1552" s="20"/>
      <c r="AS1552" s="20"/>
      <c r="AT1552" s="20"/>
      <c r="AU1552" s="20"/>
    </row>
    <row r="1553" spans="40:47" x14ac:dyDescent="0.25">
      <c r="AN1553" s="20"/>
      <c r="AQ1553" s="20"/>
      <c r="AR1553" s="20"/>
      <c r="AS1553" s="20"/>
      <c r="AT1553" s="20"/>
      <c r="AU1553" s="20"/>
    </row>
    <row r="1554" spans="40:47" x14ac:dyDescent="0.25">
      <c r="AN1554" s="20"/>
      <c r="AQ1554" s="20"/>
      <c r="AR1554" s="20"/>
      <c r="AS1554" s="20"/>
      <c r="AT1554" s="20"/>
      <c r="AU1554" s="20"/>
    </row>
    <row r="1555" spans="40:47" x14ac:dyDescent="0.25">
      <c r="AN1555" s="20"/>
      <c r="AQ1555" s="20"/>
      <c r="AR1555" s="20"/>
      <c r="AS1555" s="20"/>
      <c r="AT1555" s="20"/>
      <c r="AU1555" s="20"/>
    </row>
    <row r="1556" spans="40:47" x14ac:dyDescent="0.25">
      <c r="AN1556" s="20"/>
      <c r="AQ1556" s="20"/>
      <c r="AR1556" s="20"/>
      <c r="AS1556" s="20"/>
      <c r="AT1556" s="20"/>
      <c r="AU1556" s="20"/>
    </row>
    <row r="1557" spans="40:47" x14ac:dyDescent="0.25">
      <c r="AN1557" s="20"/>
      <c r="AQ1557" s="20"/>
      <c r="AR1557" s="20"/>
      <c r="AS1557" s="20"/>
      <c r="AT1557" s="20"/>
      <c r="AU1557" s="20"/>
    </row>
    <row r="1558" spans="40:47" x14ac:dyDescent="0.25">
      <c r="AN1558" s="20"/>
      <c r="AQ1558" s="20"/>
      <c r="AR1558" s="20"/>
      <c r="AS1558" s="20"/>
      <c r="AT1558" s="20"/>
      <c r="AU1558" s="20"/>
    </row>
    <row r="1559" spans="40:47" x14ac:dyDescent="0.25">
      <c r="AN1559" s="20"/>
      <c r="AQ1559" s="20"/>
      <c r="AR1559" s="20"/>
      <c r="AS1559" s="20"/>
      <c r="AT1559" s="20"/>
      <c r="AU1559" s="20"/>
    </row>
    <row r="1560" spans="40:47" x14ac:dyDescent="0.25">
      <c r="AN1560" s="20"/>
      <c r="AQ1560" s="20"/>
      <c r="AR1560" s="20"/>
      <c r="AS1560" s="20"/>
      <c r="AT1560" s="20"/>
      <c r="AU1560" s="20"/>
    </row>
    <row r="1561" spans="40:47" x14ac:dyDescent="0.25">
      <c r="AN1561" s="20"/>
      <c r="AQ1561" s="20"/>
      <c r="AR1561" s="20"/>
      <c r="AS1561" s="20"/>
      <c r="AT1561" s="20"/>
      <c r="AU1561" s="20"/>
    </row>
    <row r="1562" spans="40:47" x14ac:dyDescent="0.25">
      <c r="AN1562" s="20"/>
      <c r="AQ1562" s="20"/>
      <c r="AR1562" s="20"/>
      <c r="AS1562" s="20"/>
      <c r="AT1562" s="20"/>
      <c r="AU1562" s="20"/>
    </row>
    <row r="1563" spans="40:47" x14ac:dyDescent="0.25">
      <c r="AN1563" s="20"/>
      <c r="AQ1563" s="20"/>
      <c r="AR1563" s="20"/>
      <c r="AS1563" s="20"/>
      <c r="AT1563" s="20"/>
      <c r="AU1563" s="20"/>
    </row>
    <row r="1564" spans="40:47" x14ac:dyDescent="0.25">
      <c r="AN1564" s="20"/>
      <c r="AQ1564" s="20"/>
      <c r="AR1564" s="20"/>
      <c r="AS1564" s="20"/>
      <c r="AT1564" s="20"/>
      <c r="AU1564" s="20"/>
    </row>
    <row r="1565" spans="40:47" x14ac:dyDescent="0.25">
      <c r="AN1565" s="20"/>
      <c r="AQ1565" s="20"/>
      <c r="AR1565" s="20"/>
      <c r="AS1565" s="20"/>
      <c r="AT1565" s="20"/>
      <c r="AU1565" s="20"/>
    </row>
    <row r="1566" spans="40:47" x14ac:dyDescent="0.25">
      <c r="AN1566" s="20"/>
      <c r="AQ1566" s="20"/>
      <c r="AR1566" s="20"/>
      <c r="AS1566" s="20"/>
      <c r="AT1566" s="20"/>
      <c r="AU1566" s="20"/>
    </row>
    <row r="1567" spans="40:47" x14ac:dyDescent="0.25">
      <c r="AN1567" s="20"/>
      <c r="AQ1567" s="20"/>
      <c r="AR1567" s="20"/>
      <c r="AS1567" s="20"/>
      <c r="AT1567" s="20"/>
      <c r="AU1567" s="20"/>
    </row>
    <row r="1568" spans="40:47" x14ac:dyDescent="0.25">
      <c r="AN1568" s="20"/>
      <c r="AQ1568" s="20"/>
      <c r="AR1568" s="20"/>
      <c r="AS1568" s="20"/>
      <c r="AT1568" s="20"/>
      <c r="AU1568" s="20"/>
    </row>
    <row r="1569" spans="40:47" x14ac:dyDescent="0.25">
      <c r="AN1569" s="20"/>
      <c r="AQ1569" s="20"/>
      <c r="AR1569" s="20"/>
      <c r="AS1569" s="20"/>
      <c r="AT1569" s="20"/>
      <c r="AU1569" s="20"/>
    </row>
    <row r="1570" spans="40:47" x14ac:dyDescent="0.25">
      <c r="AN1570" s="20"/>
    </row>
    <row r="1571" spans="40:47" x14ac:dyDescent="0.25">
      <c r="AN1571" s="20"/>
    </row>
  </sheetData>
  <mergeCells count="663">
    <mergeCell ref="AC107:AC108"/>
    <mergeCell ref="AD107:AD108"/>
    <mergeCell ref="AE107:AE108"/>
    <mergeCell ref="AF107:AF108"/>
    <mergeCell ref="AG95:AG108"/>
    <mergeCell ref="AH95:AH108"/>
    <mergeCell ref="AV13:AV108"/>
    <mergeCell ref="AW13:AW108"/>
    <mergeCell ref="T107:T108"/>
    <mergeCell ref="U107:U108"/>
    <mergeCell ref="V107:V108"/>
    <mergeCell ref="W107:W108"/>
    <mergeCell ref="X107:X108"/>
    <mergeCell ref="Y107:Y108"/>
    <mergeCell ref="Z107:Z108"/>
    <mergeCell ref="AA107:AA108"/>
    <mergeCell ref="AB107:AB108"/>
    <mergeCell ref="K107:K108"/>
    <mergeCell ref="L107:L108"/>
    <mergeCell ref="M107:M108"/>
    <mergeCell ref="N107:N108"/>
    <mergeCell ref="O107:O108"/>
    <mergeCell ref="P107:P108"/>
    <mergeCell ref="Q107:Q108"/>
    <mergeCell ref="R107:R108"/>
    <mergeCell ref="S107:S108"/>
    <mergeCell ref="B13:B108"/>
    <mergeCell ref="C107:C108"/>
    <mergeCell ref="D107:D108"/>
    <mergeCell ref="E107:E108"/>
    <mergeCell ref="F107:F108"/>
    <mergeCell ref="G107:G108"/>
    <mergeCell ref="H107:H108"/>
    <mergeCell ref="I107:I108"/>
    <mergeCell ref="J107:J108"/>
    <mergeCell ref="S67:S68"/>
    <mergeCell ref="T67:T68"/>
    <mergeCell ref="U67:U68"/>
    <mergeCell ref="V67:V68"/>
    <mergeCell ref="W67:W68"/>
    <mergeCell ref="X67:X68"/>
    <mergeCell ref="Y67:Y68"/>
    <mergeCell ref="Z67:Z68"/>
    <mergeCell ref="AA67:AA68"/>
    <mergeCell ref="W9:AF9"/>
    <mergeCell ref="W10:W11"/>
    <mergeCell ref="X10:X11"/>
    <mergeCell ref="Y10:AC10"/>
    <mergeCell ref="AC16:AC17"/>
    <mergeCell ref="AD16:AD17"/>
    <mergeCell ref="AC18:AC19"/>
    <mergeCell ref="W18:W19"/>
    <mergeCell ref="C67:C68"/>
    <mergeCell ref="D67:D68"/>
    <mergeCell ref="E67:E68"/>
    <mergeCell ref="F67:F68"/>
    <mergeCell ref="G67:G68"/>
    <mergeCell ref="H67:H68"/>
    <mergeCell ref="I67:I68"/>
    <mergeCell ref="J67:J68"/>
    <mergeCell ref="K67:K68"/>
    <mergeCell ref="L67:L68"/>
    <mergeCell ref="M67:M68"/>
    <mergeCell ref="N67:N68"/>
    <mergeCell ref="O67:O68"/>
    <mergeCell ref="P67:P68"/>
    <mergeCell ref="Q67:Q68"/>
    <mergeCell ref="R67:R68"/>
    <mergeCell ref="D2:E6"/>
    <mergeCell ref="F2:M2"/>
    <mergeCell ref="N2:Q2"/>
    <mergeCell ref="F3:M3"/>
    <mergeCell ref="N3:Q3"/>
    <mergeCell ref="F4:M5"/>
    <mergeCell ref="N4:Q4"/>
    <mergeCell ref="N5:Q5"/>
    <mergeCell ref="F6:M6"/>
    <mergeCell ref="N6:Q6"/>
    <mergeCell ref="W16:W17"/>
    <mergeCell ref="X16:X17"/>
    <mergeCell ref="Y16:Y17"/>
    <mergeCell ref="AI71:AI75"/>
    <mergeCell ref="AI29:AI36"/>
    <mergeCell ref="AJ71:AJ75"/>
    <mergeCell ref="AJ37:AJ47"/>
    <mergeCell ref="AG9:AH9"/>
    <mergeCell ref="AJ10:AJ11"/>
    <mergeCell ref="AA53:AA54"/>
    <mergeCell ref="AB53:AB54"/>
    <mergeCell ref="AA16:AA17"/>
    <mergeCell ref="AB16:AB17"/>
    <mergeCell ref="AG10:AG11"/>
    <mergeCell ref="AH10:AH11"/>
    <mergeCell ref="AI10:AI11"/>
    <mergeCell ref="AF14:AF15"/>
    <mergeCell ref="AF18:AF19"/>
    <mergeCell ref="AE10:AE11"/>
    <mergeCell ref="AF10:AF11"/>
    <mergeCell ref="AD14:AD15"/>
    <mergeCell ref="AC14:AC15"/>
    <mergeCell ref="AH13:AH20"/>
    <mergeCell ref="W14:W15"/>
    <mergeCell ref="U64:U66"/>
    <mergeCell ref="Y26:Y27"/>
    <mergeCell ref="Y50:Y51"/>
    <mergeCell ref="Z26:Z27"/>
    <mergeCell ref="AB48:AB49"/>
    <mergeCell ref="AB58:AB59"/>
    <mergeCell ref="AC53:AC54"/>
    <mergeCell ref="AD53:AD54"/>
    <mergeCell ref="AB26:AB27"/>
    <mergeCell ref="AA26:AA27"/>
    <mergeCell ref="AD48:AD49"/>
    <mergeCell ref="AD50:AD51"/>
    <mergeCell ref="AD55:AD56"/>
    <mergeCell ref="AC48:AC49"/>
    <mergeCell ref="V47:V62"/>
    <mergeCell ref="W50:W51"/>
    <mergeCell ref="AD58:AD59"/>
    <mergeCell ref="AC58:AC59"/>
    <mergeCell ref="Z53:Z54"/>
    <mergeCell ref="Z89:Z90"/>
    <mergeCell ref="AB85:AB87"/>
    <mergeCell ref="Y64:Y66"/>
    <mergeCell ref="AA89:AA90"/>
    <mergeCell ref="AB89:AB90"/>
    <mergeCell ref="Y58:Y59"/>
    <mergeCell ref="X58:X59"/>
    <mergeCell ref="X50:X51"/>
    <mergeCell ref="AK10:AK11"/>
    <mergeCell ref="AE14:AE15"/>
    <mergeCell ref="AE18:AE19"/>
    <mergeCell ref="AB14:AB15"/>
    <mergeCell ref="AF16:AF17"/>
    <mergeCell ref="AB67:AB68"/>
    <mergeCell ref="AC67:AC68"/>
    <mergeCell ref="AD67:AD68"/>
    <mergeCell ref="AE67:AE68"/>
    <mergeCell ref="AF67:AF68"/>
    <mergeCell ref="W55:W56"/>
    <mergeCell ref="X55:X56"/>
    <mergeCell ref="Y55:Y56"/>
    <mergeCell ref="Z55:Z56"/>
    <mergeCell ref="AA55:AA56"/>
    <mergeCell ref="AB55:AB56"/>
    <mergeCell ref="AC55:AC56"/>
    <mergeCell ref="AA58:AA59"/>
    <mergeCell ref="Z58:Z59"/>
    <mergeCell ref="S71:S90"/>
    <mergeCell ref="W80:W83"/>
    <mergeCell ref="W89:W90"/>
    <mergeCell ref="U91:U93"/>
    <mergeCell ref="W91:W93"/>
    <mergeCell ref="X85:X87"/>
    <mergeCell ref="W85:W87"/>
    <mergeCell ref="X89:X90"/>
    <mergeCell ref="R64:R66"/>
    <mergeCell ref="R71:R90"/>
    <mergeCell ref="R91:R93"/>
    <mergeCell ref="X64:X66"/>
    <mergeCell ref="X80:X83"/>
    <mergeCell ref="T64:T66"/>
    <mergeCell ref="S64:S66"/>
    <mergeCell ref="W64:W66"/>
    <mergeCell ref="S69:S70"/>
    <mergeCell ref="T69:T70"/>
    <mergeCell ref="U69:U70"/>
    <mergeCell ref="V69:V70"/>
    <mergeCell ref="T91:T93"/>
    <mergeCell ref="X91:X93"/>
    <mergeCell ref="T71:T90"/>
    <mergeCell ref="U71:U90"/>
    <mergeCell ref="Q64:Q66"/>
    <mergeCell ref="P64:P66"/>
    <mergeCell ref="O64:O66"/>
    <mergeCell ref="O69:O70"/>
    <mergeCell ref="Q69:Q70"/>
    <mergeCell ref="R69:R70"/>
    <mergeCell ref="P13:P20"/>
    <mergeCell ref="Q13:Q20"/>
    <mergeCell ref="R13:R20"/>
    <mergeCell ref="O13:O20"/>
    <mergeCell ref="V21:V24"/>
    <mergeCell ref="V64:V66"/>
    <mergeCell ref="V26:V27"/>
    <mergeCell ref="V91:V93"/>
    <mergeCell ref="AP29:AP36"/>
    <mergeCell ref="AO29:AO36"/>
    <mergeCell ref="AJ29:AJ36"/>
    <mergeCell ref="AK29:AK36"/>
    <mergeCell ref="AL29:AL36"/>
    <mergeCell ref="AM29:AM36"/>
    <mergeCell ref="AD85:AD87"/>
    <mergeCell ref="AC85:AC87"/>
    <mergeCell ref="AD64:AD66"/>
    <mergeCell ref="AC64:AC66"/>
    <mergeCell ref="AB64:AB66"/>
    <mergeCell ref="AA64:AA66"/>
    <mergeCell ref="AE85:AE87"/>
    <mergeCell ref="AG21:AG27"/>
    <mergeCell ref="AH21:AH27"/>
    <mergeCell ref="AG28:AG62"/>
    <mergeCell ref="AH28:AH62"/>
    <mergeCell ref="AI77:AI78"/>
    <mergeCell ref="V71:V90"/>
    <mergeCell ref="AB50:AB51"/>
    <mergeCell ref="S95:S96"/>
    <mergeCell ref="Z95:Z96"/>
    <mergeCell ref="O71:O90"/>
    <mergeCell ref="P71:P90"/>
    <mergeCell ref="Y89:Y90"/>
    <mergeCell ref="S91:S93"/>
    <mergeCell ref="AX26:AX27"/>
    <mergeCell ref="AF26:AF27"/>
    <mergeCell ref="AE26:AE27"/>
    <mergeCell ref="AF50:AF51"/>
    <mergeCell ref="AF48:AF49"/>
    <mergeCell ref="AE48:AE49"/>
    <mergeCell ref="AF58:AF59"/>
    <mergeCell ref="AE58:AE59"/>
    <mergeCell ref="AX95:AX96"/>
    <mergeCell ref="AF53:AF54"/>
    <mergeCell ref="AE53:AE54"/>
    <mergeCell ref="AX80:AX83"/>
    <mergeCell ref="AG63:AG94"/>
    <mergeCell ref="AX89:AX90"/>
    <mergeCell ref="AI50:AI52"/>
    <mergeCell ref="AK37:AK47"/>
    <mergeCell ref="AE50:AE51"/>
    <mergeCell ref="AE55:AE56"/>
    <mergeCell ref="AH63:AH94"/>
    <mergeCell ref="AF80:AF83"/>
    <mergeCell ref="AF89:AF90"/>
    <mergeCell ref="AF64:AF66"/>
    <mergeCell ref="AE64:AE66"/>
    <mergeCell ref="AE91:AE93"/>
    <mergeCell ref="AF91:AF93"/>
    <mergeCell ref="AE80:AE83"/>
    <mergeCell ref="AE89:AE90"/>
    <mergeCell ref="P69:P70"/>
    <mergeCell ref="E69:E70"/>
    <mergeCell ref="F69:F70"/>
    <mergeCell ref="O97:O106"/>
    <mergeCell ref="P97:P106"/>
    <mergeCell ref="Q97:Q106"/>
    <mergeCell ref="R97:R106"/>
    <mergeCell ref="O95:O96"/>
    <mergeCell ref="P95:P96"/>
    <mergeCell ref="Q95:Q96"/>
    <mergeCell ref="R95:R96"/>
    <mergeCell ref="K91:K93"/>
    <mergeCell ref="L91:L93"/>
    <mergeCell ref="M91:M93"/>
    <mergeCell ref="M69:M70"/>
    <mergeCell ref="Q71:Q90"/>
    <mergeCell ref="D64:D66"/>
    <mergeCell ref="C64:C66"/>
    <mergeCell ref="N64:N66"/>
    <mergeCell ref="O91:O93"/>
    <mergeCell ref="P91:P93"/>
    <mergeCell ref="Q91:Q93"/>
    <mergeCell ref="D69:D70"/>
    <mergeCell ref="C69:C70"/>
    <mergeCell ref="N69:N70"/>
    <mergeCell ref="E64:E66"/>
    <mergeCell ref="F64:F66"/>
    <mergeCell ref="G64:G66"/>
    <mergeCell ref="H64:H66"/>
    <mergeCell ref="I64:I66"/>
    <mergeCell ref="J64:J66"/>
    <mergeCell ref="K64:K66"/>
    <mergeCell ref="L64:L66"/>
    <mergeCell ref="M64:M66"/>
    <mergeCell ref="E91:E93"/>
    <mergeCell ref="K71:K90"/>
    <mergeCell ref="L71:L90"/>
    <mergeCell ref="M71:M90"/>
    <mergeCell ref="G69:G70"/>
    <mergeCell ref="H69:H70"/>
    <mergeCell ref="I69:I70"/>
    <mergeCell ref="J69:J70"/>
    <mergeCell ref="K69:K70"/>
    <mergeCell ref="L69:L70"/>
    <mergeCell ref="H91:H93"/>
    <mergeCell ref="I91:I93"/>
    <mergeCell ref="J91:J93"/>
    <mergeCell ref="E71:E90"/>
    <mergeCell ref="F71:F90"/>
    <mergeCell ref="G71:G90"/>
    <mergeCell ref="H71:H90"/>
    <mergeCell ref="I71:I90"/>
    <mergeCell ref="J71:J90"/>
    <mergeCell ref="F91:F93"/>
    <mergeCell ref="E21:E24"/>
    <mergeCell ref="F21:F24"/>
    <mergeCell ref="G21:G24"/>
    <mergeCell ref="C95:C96"/>
    <mergeCell ref="N95:N96"/>
    <mergeCell ref="C97:C106"/>
    <mergeCell ref="N97:N106"/>
    <mergeCell ref="C71:C90"/>
    <mergeCell ref="N71:N90"/>
    <mergeCell ref="N91:N93"/>
    <mergeCell ref="C91:C93"/>
    <mergeCell ref="D71:D90"/>
    <mergeCell ref="D91:D93"/>
    <mergeCell ref="D95:D96"/>
    <mergeCell ref="D97:D106"/>
    <mergeCell ref="E95:E96"/>
    <mergeCell ref="F95:F96"/>
    <mergeCell ref="G95:G96"/>
    <mergeCell ref="H95:H96"/>
    <mergeCell ref="I95:I96"/>
    <mergeCell ref="J95:J96"/>
    <mergeCell ref="K95:K96"/>
    <mergeCell ref="L95:L96"/>
    <mergeCell ref="G91:G93"/>
    <mergeCell ref="D21:D24"/>
    <mergeCell ref="D26:D27"/>
    <mergeCell ref="D29:D46"/>
    <mergeCell ref="D47:D62"/>
    <mergeCell ref="R26:R27"/>
    <mergeCell ref="C47:C62"/>
    <mergeCell ref="N47:N62"/>
    <mergeCell ref="C21:C24"/>
    <mergeCell ref="N21:N24"/>
    <mergeCell ref="Q29:Q46"/>
    <mergeCell ref="R47:R62"/>
    <mergeCell ref="R29:R46"/>
    <mergeCell ref="O21:O24"/>
    <mergeCell ref="P21:P24"/>
    <mergeCell ref="Q21:Q24"/>
    <mergeCell ref="R21:R24"/>
    <mergeCell ref="O26:O27"/>
    <mergeCell ref="P26:P27"/>
    <mergeCell ref="Q26:Q27"/>
    <mergeCell ref="O47:O62"/>
    <mergeCell ref="P47:P62"/>
    <mergeCell ref="Q47:Q62"/>
    <mergeCell ref="O29:O46"/>
    <mergeCell ref="P29:P46"/>
    <mergeCell ref="AJ77:AJ78"/>
    <mergeCell ref="AC26:AC27"/>
    <mergeCell ref="Z16:Z17"/>
    <mergeCell ref="N9:N11"/>
    <mergeCell ref="AV9:AV11"/>
    <mergeCell ref="AW9:AW11"/>
    <mergeCell ref="B9:B11"/>
    <mergeCell ref="C9:C11"/>
    <mergeCell ref="D9:D11"/>
    <mergeCell ref="E9:E11"/>
    <mergeCell ref="O9:O11"/>
    <mergeCell ref="P9:P11"/>
    <mergeCell ref="Q9:Q11"/>
    <mergeCell ref="C29:C46"/>
    <mergeCell ref="N29:N46"/>
    <mergeCell ref="D13:D20"/>
    <mergeCell ref="N13:N20"/>
    <mergeCell ref="C13:C20"/>
    <mergeCell ref="AG13:AG20"/>
    <mergeCell ref="C26:C27"/>
    <mergeCell ref="N26:N27"/>
    <mergeCell ref="Y18:Y19"/>
    <mergeCell ref="X14:X15"/>
    <mergeCell ref="X18:X19"/>
    <mergeCell ref="Y14:Y15"/>
    <mergeCell ref="Z14:Z15"/>
    <mergeCell ref="AA14:AA15"/>
    <mergeCell ref="AE16:AE17"/>
    <mergeCell ref="Z18:Z19"/>
    <mergeCell ref="AA18:AA19"/>
    <mergeCell ref="AB18:AB19"/>
    <mergeCell ref="AD18:AD19"/>
    <mergeCell ref="S97:S106"/>
    <mergeCell ref="S13:S20"/>
    <mergeCell ref="S21:S24"/>
    <mergeCell ref="S26:S27"/>
    <mergeCell ref="S29:S46"/>
    <mergeCell ref="S47:S62"/>
    <mergeCell ref="T97:T106"/>
    <mergeCell ref="U97:U106"/>
    <mergeCell ref="V97:V106"/>
    <mergeCell ref="T95:T96"/>
    <mergeCell ref="U95:U96"/>
    <mergeCell ref="V95:V96"/>
    <mergeCell ref="U29:U46"/>
    <mergeCell ref="T13:T20"/>
    <mergeCell ref="U13:U20"/>
    <mergeCell ref="V13:V20"/>
    <mergeCell ref="V29:V46"/>
    <mergeCell ref="T26:T27"/>
    <mergeCell ref="U26:U27"/>
    <mergeCell ref="T29:T46"/>
    <mergeCell ref="T21:T24"/>
    <mergeCell ref="U21:U24"/>
    <mergeCell ref="T47:T62"/>
    <mergeCell ref="U47:U62"/>
    <mergeCell ref="W103:W104"/>
    <mergeCell ref="AD103:AD104"/>
    <mergeCell ref="AC103:AC104"/>
    <mergeCell ref="AB103:AB104"/>
    <mergeCell ref="AA103:AA104"/>
    <mergeCell ref="Z103:Z104"/>
    <mergeCell ref="Y103:Y104"/>
    <mergeCell ref="X103:X104"/>
    <mergeCell ref="W95:W96"/>
    <mergeCell ref="X95:X96"/>
    <mergeCell ref="AD95:AD96"/>
    <mergeCell ref="AA95:AA96"/>
    <mergeCell ref="AB95:AB96"/>
    <mergeCell ref="Y95:Y96"/>
    <mergeCell ref="AC95:AC96"/>
    <mergeCell ref="AJ50:AJ52"/>
    <mergeCell ref="AK50:AK52"/>
    <mergeCell ref="AF21:AF22"/>
    <mergeCell ref="W58:W59"/>
    <mergeCell ref="W26:W27"/>
    <mergeCell ref="W48:W49"/>
    <mergeCell ref="AD91:AD93"/>
    <mergeCell ref="AC91:AC93"/>
    <mergeCell ref="AD80:AD83"/>
    <mergeCell ref="AA85:AA87"/>
    <mergeCell ref="Z85:Z87"/>
    <mergeCell ref="Y85:Y87"/>
    <mergeCell ref="Z64:Z66"/>
    <mergeCell ref="AC89:AC90"/>
    <mergeCell ref="AD89:AD90"/>
    <mergeCell ref="AC80:AC83"/>
    <mergeCell ref="Y80:Y83"/>
    <mergeCell ref="Z80:Z83"/>
    <mergeCell ref="Y91:Y93"/>
    <mergeCell ref="Z91:Z93"/>
    <mergeCell ref="AA91:AA93"/>
    <mergeCell ref="AB91:AB93"/>
    <mergeCell ref="AA80:AA83"/>
    <mergeCell ref="AB80:AB83"/>
    <mergeCell ref="X21:X22"/>
    <mergeCell ref="Y48:Y49"/>
    <mergeCell ref="W53:W54"/>
    <mergeCell ref="X53:X54"/>
    <mergeCell ref="Y53:Y54"/>
    <mergeCell ref="X48:X49"/>
    <mergeCell ref="Y21:Y22"/>
    <mergeCell ref="AA50:AA51"/>
    <mergeCell ref="AI48:AI49"/>
    <mergeCell ref="AI37:AI47"/>
    <mergeCell ref="AE21:AE22"/>
    <mergeCell ref="AD26:AD27"/>
    <mergeCell ref="W21:W22"/>
    <mergeCell ref="AD21:AD22"/>
    <mergeCell ref="Z21:Z22"/>
    <mergeCell ref="AC21:AC22"/>
    <mergeCell ref="AB21:AB22"/>
    <mergeCell ref="AA21:AA22"/>
    <mergeCell ref="AC50:AC51"/>
    <mergeCell ref="Z48:Z49"/>
    <mergeCell ref="AA48:AA49"/>
    <mergeCell ref="X26:X27"/>
    <mergeCell ref="Z50:Z51"/>
    <mergeCell ref="AI9:AP9"/>
    <mergeCell ref="AK14:AK15"/>
    <mergeCell ref="AL10:AL11"/>
    <mergeCell ref="AM10:AM11"/>
    <mergeCell ref="AN10:AN11"/>
    <mergeCell ref="AO10:AO11"/>
    <mergeCell ref="AP10:AP11"/>
    <mergeCell ref="AI14:AI15"/>
    <mergeCell ref="AJ14:AJ15"/>
    <mergeCell ref="AL14:AL15"/>
    <mergeCell ref="AM14:AM15"/>
    <mergeCell ref="AN14:AN15"/>
    <mergeCell ref="AO14:AO15"/>
    <mergeCell ref="AP14:AP15"/>
    <mergeCell ref="AE103:AE104"/>
    <mergeCell ref="AF103:AF104"/>
    <mergeCell ref="AI97:AI99"/>
    <mergeCell ref="AK97:AK99"/>
    <mergeCell ref="AJ97:AJ99"/>
    <mergeCell ref="AI100:AI104"/>
    <mergeCell ref="AJ100:AJ104"/>
    <mergeCell ref="AK100:AK104"/>
    <mergeCell ref="AL100:AL104"/>
    <mergeCell ref="AN29:AN36"/>
    <mergeCell ref="AF55:AF56"/>
    <mergeCell ref="E13:E20"/>
    <mergeCell ref="F13:F20"/>
    <mergeCell ref="G13:G20"/>
    <mergeCell ref="H13:H20"/>
    <mergeCell ref="I13:I20"/>
    <mergeCell ref="J13:J20"/>
    <mergeCell ref="K13:K20"/>
    <mergeCell ref="L13:L20"/>
    <mergeCell ref="M13:M20"/>
    <mergeCell ref="J29:J46"/>
    <mergeCell ref="K29:K46"/>
    <mergeCell ref="L29:L46"/>
    <mergeCell ref="M29:M46"/>
    <mergeCell ref="E29:E46"/>
    <mergeCell ref="H21:H24"/>
    <mergeCell ref="I21:I24"/>
    <mergeCell ref="J21:J24"/>
    <mergeCell ref="K21:K24"/>
    <mergeCell ref="L21:L24"/>
    <mergeCell ref="M21:M24"/>
    <mergeCell ref="E26:E27"/>
    <mergeCell ref="F26:F27"/>
    <mergeCell ref="G26:G27"/>
    <mergeCell ref="H26:H27"/>
    <mergeCell ref="I26:I27"/>
    <mergeCell ref="J26:J27"/>
    <mergeCell ref="K26:K27"/>
    <mergeCell ref="L26:L27"/>
    <mergeCell ref="M26:M27"/>
    <mergeCell ref="F29:F46"/>
    <mergeCell ref="G29:G46"/>
    <mergeCell ref="H29:H46"/>
    <mergeCell ref="I29:I46"/>
    <mergeCell ref="M95:M96"/>
    <mergeCell ref="E97:E106"/>
    <mergeCell ref="F97:F106"/>
    <mergeCell ref="G97:G106"/>
    <mergeCell ref="H97:H106"/>
    <mergeCell ref="I97:I106"/>
    <mergeCell ref="J97:J106"/>
    <mergeCell ref="K97:K106"/>
    <mergeCell ref="L97:L106"/>
    <mergeCell ref="M97:M106"/>
    <mergeCell ref="E47:E62"/>
    <mergeCell ref="F47:F62"/>
    <mergeCell ref="G47:G62"/>
    <mergeCell ref="H47:H62"/>
    <mergeCell ref="I47:I62"/>
    <mergeCell ref="J47:J62"/>
    <mergeCell ref="K47:K62"/>
    <mergeCell ref="L47:L62"/>
    <mergeCell ref="M47:M62"/>
    <mergeCell ref="B7:AX7"/>
    <mergeCell ref="B8:AX8"/>
    <mergeCell ref="AQ9:AU9"/>
    <mergeCell ref="AQ10:AQ11"/>
    <mergeCell ref="AR10:AR11"/>
    <mergeCell ref="AS10:AS11"/>
    <mergeCell ref="AT10:AT11"/>
    <mergeCell ref="AU10:AU11"/>
    <mergeCell ref="F9:F11"/>
    <mergeCell ref="G9:G11"/>
    <mergeCell ref="H9:H11"/>
    <mergeCell ref="I9:I11"/>
    <mergeCell ref="J9:J11"/>
    <mergeCell ref="K9:K11"/>
    <mergeCell ref="L9:L11"/>
    <mergeCell ref="M9:M11"/>
    <mergeCell ref="R9:R11"/>
    <mergeCell ref="S9:V9"/>
    <mergeCell ref="V10:V11"/>
    <mergeCell ref="AX9:AX11"/>
    <mergeCell ref="S10:S11"/>
    <mergeCell ref="T10:T11"/>
    <mergeCell ref="U10:U11"/>
    <mergeCell ref="AD10:AD11"/>
    <mergeCell ref="AF85:AF87"/>
    <mergeCell ref="AF95:AF96"/>
    <mergeCell ref="AE95:AE96"/>
    <mergeCell ref="AL37:AL47"/>
    <mergeCell ref="AM37:AM47"/>
    <mergeCell ref="AN37:AN47"/>
    <mergeCell ref="AO37:AO47"/>
    <mergeCell ref="AP37:AP47"/>
    <mergeCell ref="AL50:AL52"/>
    <mergeCell ref="AM50:AM52"/>
    <mergeCell ref="AN50:AN52"/>
    <mergeCell ref="AO50:AO52"/>
    <mergeCell ref="AP50:AP52"/>
    <mergeCell ref="AL48:AL49"/>
    <mergeCell ref="AM48:AM49"/>
    <mergeCell ref="AN48:AN49"/>
    <mergeCell ref="AO48:AO49"/>
    <mergeCell ref="AP48:AP49"/>
    <mergeCell ref="AK71:AK75"/>
    <mergeCell ref="AL71:AL75"/>
    <mergeCell ref="AM71:AM75"/>
    <mergeCell ref="AN71:AN75"/>
    <mergeCell ref="AJ48:AJ49"/>
    <mergeCell ref="AK48:AK49"/>
    <mergeCell ref="AX14:AX15"/>
    <mergeCell ref="AX16:AX17"/>
    <mergeCell ref="AX18:AX19"/>
    <mergeCell ref="AX21:AX22"/>
    <mergeCell ref="AQ14:AQ15"/>
    <mergeCell ref="AR14:AR15"/>
    <mergeCell ref="AS14:AS15"/>
    <mergeCell ref="AT14:AT15"/>
    <mergeCell ref="AU14:AU15"/>
    <mergeCell ref="AR65:AR66"/>
    <mergeCell ref="AS65:AS66"/>
    <mergeCell ref="AT65:AT66"/>
    <mergeCell ref="AU65:AU66"/>
    <mergeCell ref="AX48:AX49"/>
    <mergeCell ref="AX50:AX51"/>
    <mergeCell ref="AX53:AX54"/>
    <mergeCell ref="AX55:AX56"/>
    <mergeCell ref="AX58:AX59"/>
    <mergeCell ref="AX64:AX66"/>
    <mergeCell ref="AX85:AX87"/>
    <mergeCell ref="AX91:AX93"/>
    <mergeCell ref="AX103:AX104"/>
    <mergeCell ref="AQ100:AQ104"/>
    <mergeCell ref="AR100:AR104"/>
    <mergeCell ref="AS100:AS104"/>
    <mergeCell ref="AT100:AT104"/>
    <mergeCell ref="AU100:AU104"/>
    <mergeCell ref="AL97:AL99"/>
    <mergeCell ref="AM97:AM99"/>
    <mergeCell ref="AN97:AN99"/>
    <mergeCell ref="AO97:AO99"/>
    <mergeCell ref="AP97:AP99"/>
    <mergeCell ref="AQ97:AQ99"/>
    <mergeCell ref="AR97:AR99"/>
    <mergeCell ref="AS97:AS99"/>
    <mergeCell ref="AT97:AT99"/>
    <mergeCell ref="AU97:AU99"/>
    <mergeCell ref="AM100:AM104"/>
    <mergeCell ref="AN100:AN104"/>
    <mergeCell ref="AO100:AO104"/>
    <mergeCell ref="AP100:AP104"/>
    <mergeCell ref="AQ50:AQ52"/>
    <mergeCell ref="AR50:AR52"/>
    <mergeCell ref="AS50:AS52"/>
    <mergeCell ref="AT50:AT52"/>
    <mergeCell ref="AU50:AU52"/>
    <mergeCell ref="AQ29:AQ36"/>
    <mergeCell ref="AR29:AR36"/>
    <mergeCell ref="AS29:AS36"/>
    <mergeCell ref="AT29:AT36"/>
    <mergeCell ref="AU29:AU36"/>
    <mergeCell ref="AQ48:AQ49"/>
    <mergeCell ref="AR48:AR49"/>
    <mergeCell ref="AS48:AS49"/>
    <mergeCell ref="AT48:AT49"/>
    <mergeCell ref="AU48:AU49"/>
    <mergeCell ref="AQ37:AQ47"/>
    <mergeCell ref="AR37:AR47"/>
    <mergeCell ref="AS37:AS47"/>
    <mergeCell ref="AT37:AT47"/>
    <mergeCell ref="AU37:AU47"/>
    <mergeCell ref="AO71:AO75"/>
    <mergeCell ref="AP71:AP75"/>
    <mergeCell ref="AQ71:AQ75"/>
    <mergeCell ref="AR71:AR75"/>
    <mergeCell ref="AS71:AS75"/>
    <mergeCell ref="AT71:AT75"/>
    <mergeCell ref="AU71:AU75"/>
    <mergeCell ref="AK77:AK78"/>
    <mergeCell ref="AL77:AL78"/>
    <mergeCell ref="AM77:AM78"/>
    <mergeCell ref="AN77:AN78"/>
    <mergeCell ref="AO77:AO78"/>
    <mergeCell ref="AP77:AP78"/>
    <mergeCell ref="AQ77:AQ78"/>
    <mergeCell ref="AR77:AR78"/>
    <mergeCell ref="AS77:AS78"/>
    <mergeCell ref="AT77:AT78"/>
    <mergeCell ref="AU77:AU78"/>
  </mergeCells>
  <printOptions horizontalCentered="1" verticalCentered="1"/>
  <pageMargins left="1.7" right="0.7" top="0.75" bottom="0.75" header="0.3" footer="0.3"/>
  <pageSetup paperSize="5" scale="15" orientation="landscape" r:id="rId1"/>
  <ignoredErrors>
    <ignoredError sqref="AC99" formulaRange="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9" sqref="A1:B9"/>
    </sheetView>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 LOS ANGELES BURGOS</dc:creator>
  <cp:lastModifiedBy>JUAN FELIPE SALCEDO</cp:lastModifiedBy>
  <cp:lastPrinted>2022-03-24T16:58:06Z</cp:lastPrinted>
  <dcterms:created xsi:type="dcterms:W3CDTF">2020-06-24T20:15:16Z</dcterms:created>
  <dcterms:modified xsi:type="dcterms:W3CDTF">2023-02-05T03:15:23Z</dcterms:modified>
</cp:coreProperties>
</file>